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3. Relações Investidores\2026\03. Resultados\2T26\Release de Resultados\Planilha Interativa\"/>
    </mc:Choice>
  </mc:AlternateContent>
  <xr:revisionPtr revIDLastSave="0" documentId="13_ncr:1_{86F55437-796C-4551-A748-5E9EABCF317C}" xr6:coauthVersionLast="47" xr6:coauthVersionMax="47" xr10:uidLastSave="{00000000-0000-0000-0000-000000000000}"/>
  <bookViews>
    <workbookView xWindow="28692" yWindow="-36" windowWidth="29016" windowHeight="15696" xr2:uid="{A03CB4D7-63D4-4529-AF65-F1A3E26D6280}"/>
  </bookViews>
  <sheets>
    <sheet name="Resultado" sheetId="1" r:id="rId1"/>
  </sheets>
  <definedNames>
    <definedName name="_xlnm.Print_Area" localSheetId="0">Resultado!$A$2:$V$197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8" i="1" l="1"/>
  <c r="AH48" i="1"/>
  <c r="AH38" i="1"/>
  <c r="AH40" i="1"/>
  <c r="AH45" i="1" s="1"/>
  <c r="AG40" i="1"/>
  <c r="AH194" i="1"/>
  <c r="AG194" i="1"/>
  <c r="AH183" i="1"/>
  <c r="AH115" i="1"/>
  <c r="AH135" i="1"/>
  <c r="AH121" i="1"/>
  <c r="AG106" i="1"/>
  <c r="AH106" i="1"/>
  <c r="AG77" i="1"/>
  <c r="S145" i="1"/>
  <c r="AH169" i="1"/>
  <c r="AH145" i="1"/>
  <c r="AH151" i="1" s="1"/>
  <c r="AH39" i="1"/>
  <c r="AH24" i="1"/>
  <c r="AH31" i="1"/>
  <c r="AG31" i="1"/>
  <c r="AF30" i="1"/>
  <c r="AH27" i="1"/>
  <c r="AH26" i="1"/>
  <c r="AH25" i="1"/>
  <c r="AG115" i="1"/>
  <c r="AG93" i="1"/>
  <c r="AH196" i="1" l="1"/>
  <c r="AH117" i="1"/>
  <c r="AH77" i="1"/>
  <c r="AH93" i="1"/>
  <c r="AG117" i="1"/>
  <c r="AH153" i="1"/>
  <c r="AG183" i="1"/>
  <c r="AG169" i="1"/>
  <c r="AF166" i="1"/>
  <c r="AA166" i="1"/>
  <c r="AG151" i="1"/>
  <c r="AG153" i="1" s="1"/>
  <c r="AG38" i="1"/>
  <c r="AG45" i="1" s="1"/>
  <c r="AG27" i="1"/>
  <c r="AG39" i="1" l="1"/>
  <c r="AH49" i="1"/>
  <c r="AH51" i="1" s="1"/>
  <c r="AH52" i="1" s="1"/>
  <c r="AG196" i="1"/>
  <c r="AG49" i="1"/>
  <c r="AG51" i="1" s="1"/>
  <c r="AG52" i="1" s="1"/>
  <c r="AG26" i="1"/>
  <c r="AG25" i="1"/>
  <c r="AF24" i="1"/>
  <c r="AF25" i="1"/>
  <c r="AF26" i="1"/>
  <c r="AG20" i="1"/>
  <c r="AG12" i="1"/>
  <c r="AG16" i="1" l="1"/>
  <c r="AG24" i="1" s="1"/>
  <c r="AE31" i="1" l="1"/>
  <c r="AF31" i="1" s="1"/>
  <c r="AE183" i="1" l="1"/>
  <c r="AF183" i="1" s="1"/>
  <c r="AF182" i="1"/>
  <c r="AE169" i="1"/>
  <c r="AF169" i="1" s="1"/>
  <c r="AF135" i="1"/>
  <c r="AE135" i="1"/>
  <c r="AD135" i="1"/>
  <c r="AE191" i="1" l="1"/>
  <c r="AF191" i="1" s="1"/>
  <c r="AD191" i="1"/>
  <c r="AE145" i="1"/>
  <c r="AF158" i="1"/>
  <c r="AF159" i="1"/>
  <c r="AF160" i="1"/>
  <c r="AF161" i="1"/>
  <c r="AF162" i="1"/>
  <c r="AF163" i="1"/>
  <c r="AF164" i="1"/>
  <c r="AF165" i="1"/>
  <c r="AF167" i="1"/>
  <c r="AF168" i="1"/>
  <c r="AF172" i="1"/>
  <c r="AF173" i="1"/>
  <c r="AF174" i="1"/>
  <c r="AF175" i="1"/>
  <c r="AF176" i="1"/>
  <c r="AF177" i="1"/>
  <c r="AF178" i="1"/>
  <c r="AF179" i="1"/>
  <c r="AF180" i="1"/>
  <c r="AF181" i="1"/>
  <c r="AF186" i="1"/>
  <c r="AF187" i="1"/>
  <c r="AF188" i="1"/>
  <c r="AF189" i="1"/>
  <c r="AF192" i="1"/>
  <c r="AF193" i="1"/>
  <c r="AF157" i="1"/>
  <c r="AF138" i="1"/>
  <c r="AF139" i="1"/>
  <c r="AF140" i="1"/>
  <c r="AF141" i="1"/>
  <c r="AF142" i="1"/>
  <c r="AF143" i="1"/>
  <c r="AF144" i="1"/>
  <c r="AF147" i="1"/>
  <c r="AF148" i="1"/>
  <c r="AF149" i="1"/>
  <c r="AF150" i="1"/>
  <c r="AE151" i="1" l="1"/>
  <c r="AF151" i="1" s="1"/>
  <c r="AF145" i="1"/>
  <c r="AE194" i="1"/>
  <c r="AF194" i="1" l="1"/>
  <c r="AE196" i="1"/>
  <c r="AF196" i="1" s="1"/>
  <c r="AE153" i="1"/>
  <c r="AF153" i="1" s="1"/>
  <c r="AF27" i="1"/>
  <c r="AE24" i="1" l="1"/>
  <c r="AE25" i="1"/>
  <c r="AE26" i="1"/>
  <c r="AE27" i="1"/>
  <c r="AD183" i="1" l="1"/>
  <c r="AD169" i="1"/>
  <c r="AD145" i="1"/>
  <c r="AD151" i="1" s="1"/>
  <c r="AD153" i="1" s="1"/>
  <c r="AD196" i="1" l="1"/>
  <c r="AD31" i="1" l="1"/>
  <c r="AD27" i="1"/>
  <c r="AD25" i="1"/>
  <c r="AD22" i="1"/>
  <c r="AD26" i="1" s="1"/>
  <c r="AD24" i="1" l="1"/>
  <c r="AC183" i="1"/>
  <c r="AC169" i="1"/>
  <c r="AC145" i="1"/>
  <c r="AC151" i="1" s="1"/>
  <c r="AC135" i="1"/>
  <c r="AC31" i="1"/>
  <c r="AC24" i="1"/>
  <c r="AC153" i="1" l="1"/>
  <c r="AB31" i="1" l="1"/>
  <c r="AB24" i="1"/>
  <c r="AA192" i="1" l="1"/>
  <c r="AA194" i="1"/>
  <c r="AA196" i="1"/>
  <c r="AA191" i="1"/>
  <c r="AA187" i="1"/>
  <c r="AA188" i="1"/>
  <c r="AA186" i="1"/>
  <c r="AA183" i="1"/>
  <c r="AA173" i="1"/>
  <c r="AA174" i="1"/>
  <c r="AA175" i="1"/>
  <c r="AA176" i="1"/>
  <c r="AA177" i="1"/>
  <c r="AA178" i="1"/>
  <c r="AA179" i="1"/>
  <c r="AA180" i="1"/>
  <c r="AA172" i="1"/>
  <c r="AA158" i="1"/>
  <c r="AA159" i="1"/>
  <c r="AA160" i="1"/>
  <c r="AA161" i="1"/>
  <c r="AA162" i="1"/>
  <c r="AA163" i="1"/>
  <c r="AA164" i="1"/>
  <c r="AA157" i="1"/>
  <c r="AA168" i="1"/>
  <c r="AA167" i="1"/>
  <c r="Z169" i="1"/>
  <c r="AA169" i="1" s="1"/>
  <c r="AA148" i="1"/>
  <c r="AA149" i="1"/>
  <c r="AA150" i="1"/>
  <c r="AA151" i="1"/>
  <c r="AA153" i="1"/>
  <c r="AA147" i="1"/>
  <c r="Z145" i="1"/>
  <c r="AA145" i="1" s="1"/>
  <c r="AA139" i="1"/>
  <c r="AA140" i="1"/>
  <c r="AA141" i="1"/>
  <c r="AA142" i="1"/>
  <c r="AA143" i="1"/>
  <c r="AA144" i="1"/>
  <c r="AA138" i="1"/>
  <c r="AA135" i="1"/>
  <c r="AA129" i="1"/>
  <c r="AA130" i="1"/>
  <c r="AA131" i="1"/>
  <c r="AA132" i="1"/>
  <c r="AA133" i="1"/>
  <c r="AA134" i="1"/>
  <c r="AA128" i="1"/>
  <c r="AA56" i="1"/>
  <c r="AA55" i="1"/>
  <c r="AA14" i="1"/>
  <c r="AA12" i="1" l="1"/>
  <c r="U19" i="1" l="1"/>
  <c r="U17" i="1"/>
  <c r="U18" i="1"/>
  <c r="U16" i="1"/>
  <c r="V16" i="1" s="1"/>
  <c r="W16" i="1" l="1"/>
  <c r="V9" i="1" l="1"/>
  <c r="U8" i="1"/>
  <c r="V10" i="1"/>
  <c r="V11" i="1"/>
  <c r="AA32" i="1" l="1"/>
  <c r="AA30" i="1"/>
  <c r="AA29" i="1"/>
  <c r="Z31" i="1"/>
  <c r="AA31" i="1" s="1"/>
  <c r="Z10" i="1" l="1"/>
  <c r="Z9" i="1"/>
  <c r="Z8" i="1"/>
  <c r="Z22" i="1"/>
  <c r="AA22" i="1" s="1"/>
  <c r="AA16" i="1"/>
  <c r="AA21" i="1"/>
  <c r="AA23" i="1"/>
  <c r="Y31" i="1" l="1"/>
  <c r="W8" i="1" l="1"/>
  <c r="AA20" i="1"/>
  <c r="AA18" i="1"/>
  <c r="AA26" i="1" s="1"/>
  <c r="AA15" i="1"/>
  <c r="AA13" i="1"/>
  <c r="W29" i="1" l="1"/>
  <c r="W31" i="1" s="1"/>
  <c r="W26" i="1"/>
  <c r="W19" i="1"/>
  <c r="W17" i="1"/>
  <c r="AA17" i="1" s="1"/>
  <c r="W11" i="1"/>
  <c r="AA11" i="1" s="1"/>
  <c r="W27" i="1" l="1"/>
  <c r="W24" i="1"/>
  <c r="AA24" i="1"/>
  <c r="W25" i="1"/>
  <c r="V23" i="1" l="1"/>
  <c r="V22" i="1"/>
  <c r="V21" i="1"/>
  <c r="V14" i="1"/>
  <c r="Q32" i="1"/>
  <c r="L32" i="1"/>
  <c r="I32" i="1"/>
  <c r="H32" i="1"/>
  <c r="F32" i="1"/>
  <c r="G32" i="1" s="1"/>
  <c r="U27" i="1" l="1"/>
  <c r="U26" i="1"/>
  <c r="U25" i="1"/>
  <c r="U24" i="1"/>
  <c r="V13" i="1"/>
  <c r="V30" i="1"/>
  <c r="V29" i="1"/>
  <c r="V31" i="1" l="1"/>
  <c r="V18" i="1"/>
  <c r="V26" i="1" s="1"/>
  <c r="V17" i="1"/>
  <c r="V25" i="1" s="1"/>
  <c r="V19" i="1"/>
  <c r="V27" i="1" s="1"/>
  <c r="U31" i="1" l="1"/>
  <c r="T194" i="1" l="1"/>
  <c r="T196" i="1" s="1"/>
  <c r="T20" i="1" l="1"/>
  <c r="T12" i="1"/>
  <c r="V12" i="1" s="1"/>
  <c r="V8" i="1"/>
  <c r="S194" i="1" l="1"/>
  <c r="S183" i="1"/>
  <c r="S169" i="1"/>
  <c r="S151" i="1"/>
  <c r="S135" i="1"/>
  <c r="S153" i="1" l="1"/>
  <c r="S196" i="1"/>
  <c r="S20" i="1"/>
  <c r="V20" i="1" s="1"/>
  <c r="V24" i="1" l="1"/>
  <c r="AA25" i="1" l="1"/>
  <c r="AA19" i="1"/>
  <c r="AA27" i="1" s="1"/>
  <c r="AA8" i="1"/>
  <c r="AA9" i="1"/>
  <c r="AA10" i="1"/>
</calcChain>
</file>

<file path=xl/sharedStrings.xml><?xml version="1.0" encoding="utf-8"?>
<sst xmlns="http://schemas.openxmlformats.org/spreadsheetml/2006/main" count="203" uniqueCount="175">
  <si>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</si>
  <si>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</si>
  <si>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</si>
  <si>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</si>
  <si>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</si>
  <si>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</si>
  <si>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</si>
  <si>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</si>
  <si>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</si>
  <si>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</si>
  <si>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</si>
  <si>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</si>
  <si>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</si>
  <si>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</si>
  <si>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</si>
  <si>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</si>
  <si>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Indicadores Operacionais</t>
  </si>
  <si>
    <t>Lançamentos (VGV 100%)</t>
  </si>
  <si>
    <t>Econômico</t>
  </si>
  <si>
    <t>Média Renda</t>
  </si>
  <si>
    <t>Alta Renda</t>
  </si>
  <si>
    <t>-</t>
  </si>
  <si>
    <t>Lançamentos (Unidades)</t>
  </si>
  <si>
    <t>Vendas Líquidas (VGV 100%)</t>
  </si>
  <si>
    <t>Vendas Líquidas (Unidades)</t>
  </si>
  <si>
    <t>Landbank</t>
  </si>
  <si>
    <t>VGV 100% (R$ Bi)</t>
  </si>
  <si>
    <t xml:space="preserve">Unidades </t>
  </si>
  <si>
    <t>Preço Médio (R$ Mil/Unid)</t>
  </si>
  <si>
    <t>DRE (R$ mil, exceto quando indicado)</t>
  </si>
  <si>
    <t>Receita operacional líquida</t>
  </si>
  <si>
    <t>Custo dos imóveis vendidos</t>
  </si>
  <si>
    <t>Lucro bruto</t>
  </si>
  <si>
    <t>Margem bruta opercional</t>
  </si>
  <si>
    <t>Receitas (despesas) operacionais</t>
  </si>
  <si>
    <t>Gerais e administrativas</t>
  </si>
  <si>
    <t>Outras receitas (despesas) operacionais</t>
  </si>
  <si>
    <t>Lucro (prejuízo) operacional</t>
  </si>
  <si>
    <t>Receitas financeiras</t>
  </si>
  <si>
    <t>Despesas financeiras</t>
  </si>
  <si>
    <t>Resultado financeiro</t>
  </si>
  <si>
    <t>Equivalência patrimonial</t>
  </si>
  <si>
    <t>Lucro (prejuízo) antes do IR e CS</t>
  </si>
  <si>
    <t>Imposto de renda e contribuição social</t>
  </si>
  <si>
    <t>Lucro (prejuízo) liquido</t>
  </si>
  <si>
    <t>Margem liquida</t>
  </si>
  <si>
    <t>Atribuível a:</t>
  </si>
  <si>
    <t>Participação do controlador</t>
  </si>
  <si>
    <t>Participação dos sócios não controladores</t>
  </si>
  <si>
    <t>Fluxo de Caixa (R$ mil, exceto quando indicado)</t>
  </si>
  <si>
    <t xml:space="preserve">Fluxo das atividades operacionais </t>
  </si>
  <si>
    <t>Lucro líquido do exercício</t>
  </si>
  <si>
    <t>Ajustes para conciliar o lucro ao caixa gerado pelas atividades operacionais</t>
  </si>
  <si>
    <t>Depreciações e amortizações</t>
  </si>
  <si>
    <t>Ajuste a valor presente sobre contas a receber</t>
  </si>
  <si>
    <t>Resultado de equivalência patrimonial</t>
  </si>
  <si>
    <t>Provisão para manutenção de imóveis</t>
  </si>
  <si>
    <t>Provisão para distratos</t>
  </si>
  <si>
    <t>Provisão para devedores duvidosos</t>
  </si>
  <si>
    <t>Provisão para riscos trabalhistas, civeis e tributários</t>
  </si>
  <si>
    <t>Provisão de juros sobre empréstimos e financiamentos</t>
  </si>
  <si>
    <t xml:space="preserve">Imposto de renda e contribuição social </t>
  </si>
  <si>
    <t>Rendimento de títulos e valores mobiliários</t>
  </si>
  <si>
    <t xml:space="preserve">Variações no capital circulante </t>
  </si>
  <si>
    <t xml:space="preserve">Aumento / (redução) dos ativos e passivos </t>
  </si>
  <si>
    <t xml:space="preserve">Contas a receber de clientes </t>
  </si>
  <si>
    <t xml:space="preserve">Imóveis a comercializar </t>
  </si>
  <si>
    <t xml:space="preserve">Tributos a recuperar </t>
  </si>
  <si>
    <t xml:space="preserve">Outros ativos </t>
  </si>
  <si>
    <t xml:space="preserve">Fornecedores </t>
  </si>
  <si>
    <t xml:space="preserve">Salários e encargos sociais </t>
  </si>
  <si>
    <t>Obrigações tributárias</t>
  </si>
  <si>
    <t xml:space="preserve">Obrigações por compra de imóveis </t>
  </si>
  <si>
    <t xml:space="preserve">Adiantamentos de clientes </t>
  </si>
  <si>
    <t>Outros passivos</t>
  </si>
  <si>
    <t>Valores pagos por manutenção de imóveis em garantia</t>
  </si>
  <si>
    <t>Valores pagos por riscos cíveis, trabalhistas e tributários</t>
  </si>
  <si>
    <t>Juros pagos</t>
  </si>
  <si>
    <t>Imposto de renda e contribuição social pagos</t>
  </si>
  <si>
    <t xml:space="preserve">Caixa líquido gerado pelas (aplicado nas) atividades operacionais </t>
  </si>
  <si>
    <t xml:space="preserve">Fluxos das atividades de investimentos </t>
  </si>
  <si>
    <t xml:space="preserve">Movimentação de aplicações financeiras restritas </t>
  </si>
  <si>
    <t xml:space="preserve">Adiantamentos a empresas ligadas </t>
  </si>
  <si>
    <t>Aportes (retorno) de investimentos</t>
  </si>
  <si>
    <t>Aquisições de ativos imobilizados e intangíveis</t>
  </si>
  <si>
    <t xml:space="preserve">Caixa líquido (aplicados nas) gerados pelas atividades de investimentos </t>
  </si>
  <si>
    <t xml:space="preserve">Fluxo de caixa das atividades de financiamento </t>
  </si>
  <si>
    <t>Valores recebidos de empréstimos e financiamentos</t>
  </si>
  <si>
    <t>Amortização de principal de empréstimos e financiamentos</t>
  </si>
  <si>
    <t>Dividendos pagos</t>
  </si>
  <si>
    <t>Redução de capital</t>
  </si>
  <si>
    <t>Distribuições a sócios não controladores, líquido</t>
  </si>
  <si>
    <t xml:space="preserve">Caixa líquido gerado pelas (aplicado nas) atividades de financiamentos </t>
  </si>
  <si>
    <t xml:space="preserve">Aumento de caixa e equivalentes de caixa, líquidos </t>
  </si>
  <si>
    <t xml:space="preserve">Variação de caixa </t>
  </si>
  <si>
    <t>Caixa e equivalentes de caixa no início do exercício</t>
  </si>
  <si>
    <t>Caixa e equivalentes de caixa no fim do exercício</t>
  </si>
  <si>
    <t>Aumento líquido de caixa e equivalentes de caixa</t>
  </si>
  <si>
    <t>Balanço Patrimonial (R$ mil, exceto quando indicado)</t>
  </si>
  <si>
    <t>Ativo</t>
  </si>
  <si>
    <t>Circulante</t>
  </si>
  <si>
    <t>Caixa e equivalentes de caixa</t>
  </si>
  <si>
    <t>Título e valores mobiliarios</t>
  </si>
  <si>
    <t>Conta a receber de clientes</t>
  </si>
  <si>
    <t>Imóveis a comercializar</t>
  </si>
  <si>
    <t>Tributos a recuperar</t>
  </si>
  <si>
    <t>Despesas antecipadas</t>
  </si>
  <si>
    <t>Outras contas a receber</t>
  </si>
  <si>
    <t>Total do ativo circulante</t>
  </si>
  <si>
    <t>Não circulante</t>
  </si>
  <si>
    <t>Aplicações Financeiras</t>
  </si>
  <si>
    <t>Contas a receber de clientes</t>
  </si>
  <si>
    <t>Depósitos judiciais</t>
  </si>
  <si>
    <t>Impostos diferidos ativos</t>
  </si>
  <si>
    <t>Total do ativo realizável a longo prazo</t>
  </si>
  <si>
    <t>Investimentos</t>
  </si>
  <si>
    <t>Imobilizado</t>
  </si>
  <si>
    <t>Direito de uso de arrendamento</t>
  </si>
  <si>
    <t>Intangível</t>
  </si>
  <si>
    <t>Total do ativo não circulante</t>
  </si>
  <si>
    <t>Total do ativo</t>
  </si>
  <si>
    <t>Passivo</t>
  </si>
  <si>
    <t>Empréstimos e financiamentos</t>
  </si>
  <si>
    <t>Arrendamento</t>
  </si>
  <si>
    <t>Fornecedores</t>
  </si>
  <si>
    <t>Salários e encargos sociais</t>
  </si>
  <si>
    <t>Tributos a pagar</t>
  </si>
  <si>
    <t>Obrigações por compra de imóveis</t>
  </si>
  <si>
    <t>Dividendos a pagar</t>
  </si>
  <si>
    <t>Adiantamentos de clientes</t>
  </si>
  <si>
    <t>Tributos diferidos</t>
  </si>
  <si>
    <t>Outras contas a pagar</t>
  </si>
  <si>
    <t>Total do passivo circulante</t>
  </si>
  <si>
    <t>Adiantamentos recebidos de clientes</t>
  </si>
  <si>
    <t>Provisão para riscos</t>
  </si>
  <si>
    <t>Tributos correntes com recolhimento diferido</t>
  </si>
  <si>
    <t>Débitos com partes relacionadas</t>
  </si>
  <si>
    <t>Provisão para passivo a descoberto</t>
  </si>
  <si>
    <t>Total do passivo não circulante</t>
  </si>
  <si>
    <t>Patrimônio líquido</t>
  </si>
  <si>
    <t>Capital social</t>
  </si>
  <si>
    <t>Reservas de capital</t>
  </si>
  <si>
    <t>Reservas de lucro</t>
  </si>
  <si>
    <t>Patrimônio líquido atribuível aos controladores</t>
  </si>
  <si>
    <t>Participação dos não controladores</t>
  </si>
  <si>
    <t>Total do patrimônio líquido</t>
  </si>
  <si>
    <t>Total do passivo e patrimônio líquido</t>
  </si>
  <si>
    <t xml:space="preserve">       % Patrimar</t>
  </si>
  <si>
    <t>1T24</t>
  </si>
  <si>
    <t>2T24</t>
  </si>
  <si>
    <t>3T24</t>
  </si>
  <si>
    <t>4T24</t>
  </si>
  <si>
    <t xml:space="preserve">  242.359 </t>
  </si>
  <si>
    <t>Lucro ou Prejuízo acumulado</t>
  </si>
  <si>
    <t>Valor justo de instrumento financeiro</t>
  </si>
  <si>
    <t>Instrumento financeiros</t>
  </si>
  <si>
    <t>1T25</t>
  </si>
  <si>
    <t>2T25</t>
  </si>
  <si>
    <t>Instrumentos financeiros</t>
  </si>
  <si>
    <t>3T25</t>
  </si>
  <si>
    <t>4T25</t>
  </si>
  <si>
    <t>Comerciais</t>
  </si>
  <si>
    <t>Recebimento por venda de participações societárias</t>
  </si>
  <si>
    <t>Provisão distratos</t>
  </si>
  <si>
    <t>Parceiros em Empreendimentos Imobiliários</t>
  </si>
  <si>
    <t>Recebimentos de parceiros em empreendimentos imobiliários</t>
  </si>
  <si>
    <t>Resgate de títulos de valores mobiliários</t>
  </si>
  <si>
    <t>1T26</t>
  </si>
  <si>
    <t>Aplicação/Aumento de titulos e valor mobilarios</t>
  </si>
  <si>
    <t>2T26</t>
  </si>
  <si>
    <t>DADOS OPERACIONAIS, ECONÔMICOS E FINANCEIROS</t>
  </si>
  <si>
    <t xml:space="preserve"> </t>
  </si>
  <si>
    <t>Partes relacionadas</t>
  </si>
  <si>
    <t>Baixa de ativos imobilizados</t>
  </si>
  <si>
    <t>Ganhos e perdas na baixa de investimentos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</si>
</sst>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;\(#,##0\);&quot;-&quot;;_-@_-"/>
    <numFmt numFmtId="165" formatCode="_-* #,##0_-;\-* #,##0_-;_-* &quot;-&quot;??_-;_-@_-"/>
    <numFmt numFmtId="166" formatCode="0.0%"/>
    <numFmt numFmtId="167" formatCode="#,##0.0;\(#,##0.0\);&quot;-&quot;;_-@_-"/>
    <numFmt numFmtId="168" formatCode="_-* #,##0.0_-;\-* #,##0.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u/>
      <sz val="10"/>
      <color rgb="FF000000"/>
      <name val="Arial Narrow"/>
      <family val="2"/>
    </font>
    <font>
      <b/>
      <u/>
      <sz val="10"/>
      <color theme="1"/>
      <name val="Arial Narrow"/>
      <family val="2"/>
    </font>
    <font>
      <b/>
      <u/>
      <sz val="10"/>
      <name val="Arial Narrow"/>
      <family val="2"/>
    </font>
    <font>
      <b/>
      <u val="singleAccounting"/>
      <sz val="10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89">
    <xf numFmtId="0" fontId="0" fillId="0" borderId="0" xfId="0"/>
    <xf numFmtId="164" fontId="3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 applyAlignment="1">
      <alignment horizontal="right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4" fontId="5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 applyAlignment="1">
      <alignment horizontal="right"/>
    </xf>
    <xf numFmtId="10" fontId="5" fillId="0" borderId="0" xfId="2" applyNumberFormat="1" applyFont="1" applyFill="1" applyBorder="1" applyAlignment="1">
      <alignment horizontal="right"/>
    </xf>
    <xf numFmtId="0" fontId="3" fillId="0" borderId="0" xfId="0" applyFont="1" applyAlignment="1">
      <alignment horizontal="left" indent="2"/>
    </xf>
    <xf numFmtId="164" fontId="5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left" indent="2"/>
    </xf>
    <xf numFmtId="0" fontId="3" fillId="0" borderId="0" xfId="0" applyFont="1"/>
    <xf numFmtId="0" fontId="3" fillId="2" borderId="1" xfId="0" applyFont="1" applyFill="1" applyBorder="1"/>
    <xf numFmtId="0" fontId="3" fillId="4" borderId="0" xfId="0" applyFont="1" applyFill="1"/>
    <xf numFmtId="165" fontId="3" fillId="0" borderId="0" xfId="1" applyNumberFormat="1" applyFont="1" applyBorder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Alignment="1">
      <alignment horizontal="right"/>
    </xf>
    <xf numFmtId="164" fontId="11" fillId="0" borderId="0" xfId="0" applyNumberFormat="1" applyFont="1"/>
    <xf numFmtId="164" fontId="10" fillId="0" borderId="0" xfId="0" applyNumberFormat="1" applyFont="1" applyAlignment="1">
      <alignment horizontal="left"/>
    </xf>
    <xf numFmtId="0" fontId="5" fillId="0" borderId="0" xfId="0" applyFont="1"/>
    <xf numFmtId="165" fontId="5" fillId="0" borderId="0" xfId="1" applyNumberFormat="1" applyFont="1" applyBorder="1"/>
    <xf numFmtId="0" fontId="5" fillId="4" borderId="0" xfId="0" applyFont="1" applyFill="1"/>
    <xf numFmtId="165" fontId="3" fillId="0" borderId="0" xfId="0" applyNumberFormat="1" applyFont="1"/>
    <xf numFmtId="0" fontId="6" fillId="5" borderId="0" xfId="0" applyFont="1" applyFill="1" applyAlignment="1">
      <alignment horizontal="center" vertical="center" wrapText="1"/>
    </xf>
    <xf numFmtId="165" fontId="10" fillId="0" borderId="0" xfId="1" applyNumberFormat="1" applyFont="1" applyBorder="1"/>
    <xf numFmtId="0" fontId="2" fillId="4" borderId="0" xfId="0" applyFont="1" applyFill="1" applyAlignment="1">
      <alignment horizontal="left" vertical="center" wrapText="1"/>
    </xf>
    <xf numFmtId="164" fontId="11" fillId="0" borderId="3" xfId="0" applyNumberFormat="1" applyFont="1" applyBorder="1"/>
    <xf numFmtId="164" fontId="4" fillId="0" borderId="3" xfId="0" applyNumberFormat="1" applyFont="1" applyBorder="1"/>
    <xf numFmtId="164" fontId="5" fillId="2" borderId="3" xfId="0" applyNumberFormat="1" applyFont="1" applyFill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6" fillId="0" borderId="3" xfId="0" applyNumberFormat="1" applyFont="1" applyBorder="1"/>
    <xf numFmtId="164" fontId="5" fillId="0" borderId="3" xfId="0" applyNumberFormat="1" applyFont="1" applyBorder="1"/>
    <xf numFmtId="0" fontId="7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right" vertical="center" wrapText="1"/>
    </xf>
    <xf numFmtId="164" fontId="8" fillId="3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 wrapText="1"/>
    </xf>
    <xf numFmtId="0" fontId="3" fillId="0" borderId="3" xfId="0" applyFont="1" applyBorder="1"/>
    <xf numFmtId="165" fontId="3" fillId="0" borderId="3" xfId="1" applyNumberFormat="1" applyFont="1" applyBorder="1"/>
    <xf numFmtId="165" fontId="5" fillId="0" borderId="3" xfId="1" applyNumberFormat="1" applyFont="1" applyBorder="1"/>
    <xf numFmtId="165" fontId="10" fillId="0" borderId="3" xfId="1" applyNumberFormat="1" applyFont="1" applyBorder="1"/>
    <xf numFmtId="165" fontId="10" fillId="0" borderId="3" xfId="0" applyNumberFormat="1" applyFont="1" applyBorder="1"/>
    <xf numFmtId="164" fontId="3" fillId="0" borderId="2" xfId="0" applyNumberFormat="1" applyFont="1" applyBorder="1" applyAlignment="1">
      <alignment horizontal="right"/>
    </xf>
    <xf numFmtId="0" fontId="2" fillId="6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indent="2"/>
    </xf>
    <xf numFmtId="164" fontId="3" fillId="0" borderId="2" xfId="0" applyNumberFormat="1" applyFont="1" applyBorder="1"/>
    <xf numFmtId="0" fontId="3" fillId="0" borderId="2" xfId="0" applyFont="1" applyBorder="1"/>
    <xf numFmtId="0" fontId="2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/>
    <xf numFmtId="0" fontId="2" fillId="7" borderId="2" xfId="0" applyFont="1" applyFill="1" applyBorder="1" applyAlignment="1">
      <alignment horizontal="left" vertical="center" wrapText="1"/>
    </xf>
    <xf numFmtId="14" fontId="2" fillId="7" borderId="2" xfId="0" applyNumberFormat="1" applyFont="1" applyFill="1" applyBorder="1" applyAlignment="1">
      <alignment horizontal="center" vertical="center" wrapText="1"/>
    </xf>
    <xf numFmtId="0" fontId="10" fillId="4" borderId="0" xfId="0" applyFont="1" applyFill="1"/>
    <xf numFmtId="0" fontId="3" fillId="4" borderId="0" xfId="0" applyFont="1" applyFill="1" applyAlignment="1">
      <alignment vertical="center"/>
    </xf>
    <xf numFmtId="0" fontId="8" fillId="0" borderId="0" xfId="0" applyFont="1" applyAlignment="1">
      <alignment horizontal="left" vertical="center" wrapText="1" indent="2"/>
    </xf>
    <xf numFmtId="164" fontId="8" fillId="0" borderId="0" xfId="0" applyNumberFormat="1" applyFont="1" applyAlignment="1">
      <alignment horizontal="right" vertical="center" wrapText="1"/>
    </xf>
    <xf numFmtId="164" fontId="3" fillId="0" borderId="3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164" fontId="9" fillId="0" borderId="0" xfId="0" applyNumberFormat="1" applyFont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164" fontId="5" fillId="0" borderId="3" xfId="1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5" fontId="3" fillId="0" borderId="0" xfId="1" applyNumberFormat="1" applyFont="1" applyFill="1" applyBorder="1"/>
    <xf numFmtId="164" fontId="4" fillId="0" borderId="5" xfId="0" applyNumberFormat="1" applyFont="1" applyBorder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8" fillId="3" borderId="3" xfId="0" applyNumberFormat="1" applyFont="1" applyFill="1" applyBorder="1" applyAlignment="1">
      <alignment horizontal="right" vertical="center" wrapText="1"/>
    </xf>
    <xf numFmtId="164" fontId="7" fillId="3" borderId="3" xfId="0" applyNumberFormat="1" applyFont="1" applyFill="1" applyBorder="1" applyAlignment="1">
      <alignment horizontal="right" vertical="center" wrapText="1"/>
    </xf>
    <xf numFmtId="165" fontId="3" fillId="0" borderId="3" xfId="1" applyNumberFormat="1" applyFont="1" applyFill="1" applyBorder="1"/>
    <xf numFmtId="164" fontId="5" fillId="0" borderId="0" xfId="1" applyNumberFormat="1" applyFont="1"/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2" fillId="7" borderId="2" xfId="0" applyFont="1" applyFill="1" applyBorder="1" applyAlignment="1">
      <alignment horizontal="right" vertical="center" wrapText="1"/>
    </xf>
    <xf numFmtId="164" fontId="11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4" fontId="2" fillId="7" borderId="2" xfId="0" applyNumberFormat="1" applyFont="1" applyFill="1" applyBorder="1" applyAlignment="1">
      <alignment horizontal="right" vertical="center" wrapText="1"/>
    </xf>
    <xf numFmtId="164" fontId="5" fillId="0" borderId="0" xfId="1" applyNumberFormat="1" applyFont="1" applyAlignment="1">
      <alignment horizontal="right"/>
    </xf>
    <xf numFmtId="0" fontId="6" fillId="5" borderId="0" xfId="0" applyFont="1" applyFill="1" applyAlignment="1">
      <alignment horizontal="right" vertical="center" wrapText="1"/>
    </xf>
    <xf numFmtId="165" fontId="3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right"/>
    </xf>
    <xf numFmtId="165" fontId="10" fillId="0" borderId="0" xfId="1" applyNumberFormat="1" applyFont="1" applyBorder="1" applyAlignment="1">
      <alignment horizontal="right"/>
    </xf>
    <xf numFmtId="167" fontId="4" fillId="0" borderId="0" xfId="0" applyNumberFormat="1" applyFont="1"/>
    <xf numFmtId="167" fontId="11" fillId="0" borderId="0" xfId="0" applyNumberFormat="1" applyFont="1"/>
    <xf numFmtId="167" fontId="10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9" fontId="3" fillId="0" borderId="2" xfId="2" applyFont="1" applyBorder="1"/>
    <xf numFmtId="9" fontId="3" fillId="0" borderId="2" xfId="2" applyFont="1" applyBorder="1" applyAlignment="1">
      <alignment horizontal="right"/>
    </xf>
    <xf numFmtId="167" fontId="11" fillId="0" borderId="3" xfId="0" applyNumberFormat="1" applyFont="1" applyBorder="1"/>
    <xf numFmtId="164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5" fillId="2" borderId="8" xfId="0" applyNumberFormat="1" applyFont="1" applyFill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5" fillId="0" borderId="8" xfId="1" applyNumberFormat="1" applyFont="1" applyFill="1" applyBorder="1" applyAlignment="1">
      <alignment horizontal="right" vertical="center"/>
    </xf>
    <xf numFmtId="164" fontId="3" fillId="0" borderId="8" xfId="1" applyNumberFormat="1" applyFont="1" applyFill="1" applyBorder="1" applyAlignment="1">
      <alignment horizontal="right" vertical="center"/>
    </xf>
    <xf numFmtId="164" fontId="8" fillId="3" borderId="8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164" fontId="7" fillId="3" borderId="8" xfId="0" applyNumberFormat="1" applyFont="1" applyFill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5" fillId="0" borderId="8" xfId="1" applyNumberFormat="1" applyFont="1" applyBorder="1" applyAlignment="1">
      <alignment horizontal="right"/>
    </xf>
    <xf numFmtId="0" fontId="3" fillId="0" borderId="8" xfId="0" applyFont="1" applyBorder="1"/>
    <xf numFmtId="164" fontId="9" fillId="0" borderId="8" xfId="0" applyNumberFormat="1" applyFont="1" applyBorder="1" applyAlignment="1">
      <alignment horizontal="right" vertical="center" wrapText="1"/>
    </xf>
    <xf numFmtId="165" fontId="10" fillId="0" borderId="8" xfId="1" applyNumberFormat="1" applyFont="1" applyBorder="1"/>
    <xf numFmtId="165" fontId="10" fillId="0" borderId="8" xfId="1" applyNumberFormat="1" applyFont="1" applyBorder="1" applyAlignment="1">
      <alignment horizontal="right"/>
    </xf>
    <xf numFmtId="0" fontId="3" fillId="6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6" fillId="5" borderId="0" xfId="0" applyFont="1" applyFill="1" applyAlignment="1">
      <alignment horizontal="left" vertical="center" wrapText="1"/>
    </xf>
    <xf numFmtId="167" fontId="3" fillId="0" borderId="0" xfId="0" applyNumberFormat="1" applyFont="1" applyAlignment="1">
      <alignment horizontal="right"/>
    </xf>
    <xf numFmtId="165" fontId="10" fillId="0" borderId="0" xfId="0" applyNumberFormat="1" applyFont="1"/>
    <xf numFmtId="0" fontId="10" fillId="0" borderId="2" xfId="0" applyFont="1" applyBorder="1"/>
    <xf numFmtId="165" fontId="10" fillId="0" borderId="2" xfId="0" applyNumberFormat="1" applyFont="1" applyBorder="1"/>
    <xf numFmtId="165" fontId="10" fillId="0" borderId="4" xfId="0" applyNumberFormat="1" applyFont="1" applyBorder="1"/>
    <xf numFmtId="165" fontId="10" fillId="0" borderId="2" xfId="0" applyNumberFormat="1" applyFont="1" applyBorder="1" applyAlignment="1">
      <alignment horizontal="right"/>
    </xf>
    <xf numFmtId="166" fontId="5" fillId="2" borderId="0" xfId="2" applyNumberFormat="1" applyFont="1" applyFill="1" applyBorder="1" applyAlignment="1">
      <alignment horizontal="right"/>
    </xf>
    <xf numFmtId="166" fontId="5" fillId="2" borderId="3" xfId="2" applyNumberFormat="1" applyFont="1" applyFill="1" applyBorder="1" applyAlignment="1">
      <alignment horizontal="right"/>
    </xf>
    <xf numFmtId="166" fontId="5" fillId="2" borderId="8" xfId="2" applyNumberFormat="1" applyFont="1" applyFill="1" applyBorder="1" applyAlignment="1">
      <alignment horizontal="right"/>
    </xf>
    <xf numFmtId="0" fontId="3" fillId="0" borderId="9" xfId="0" applyFont="1" applyBorder="1"/>
    <xf numFmtId="165" fontId="10" fillId="0" borderId="0" xfId="0" applyNumberFormat="1" applyFont="1" applyAlignment="1">
      <alignment horizontal="right"/>
    </xf>
    <xf numFmtId="0" fontId="3" fillId="0" borderId="9" xfId="0" applyFont="1" applyBorder="1" applyAlignment="1">
      <alignment horizontal="left" indent="2"/>
    </xf>
    <xf numFmtId="166" fontId="3" fillId="0" borderId="9" xfId="2" applyNumberFormat="1" applyFont="1" applyBorder="1"/>
    <xf numFmtId="166" fontId="3" fillId="0" borderId="9" xfId="2" applyNumberFormat="1" applyFont="1" applyBorder="1" applyAlignment="1">
      <alignment horizontal="right"/>
    </xf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9" fontId="3" fillId="0" borderId="0" xfId="2" applyFont="1" applyBorder="1"/>
    <xf numFmtId="9" fontId="4" fillId="0" borderId="0" xfId="2" applyFont="1" applyBorder="1"/>
    <xf numFmtId="9" fontId="3" fillId="0" borderId="0" xfId="2" applyFont="1" applyBorder="1" applyAlignment="1">
      <alignment horizontal="right"/>
    </xf>
    <xf numFmtId="164" fontId="4" fillId="0" borderId="8" xfId="0" applyNumberFormat="1" applyFont="1" applyBorder="1"/>
    <xf numFmtId="167" fontId="11" fillId="0" borderId="8" xfId="0" applyNumberFormat="1" applyFont="1" applyBorder="1"/>
    <xf numFmtId="165" fontId="12" fillId="0" borderId="3" xfId="0" applyNumberFormat="1" applyFont="1" applyBorder="1"/>
    <xf numFmtId="164" fontId="4" fillId="0" borderId="0" xfId="0" applyNumberFormat="1" applyFont="1" applyAlignment="1">
      <alignment vertical="center"/>
    </xf>
    <xf numFmtId="164" fontId="10" fillId="4" borderId="0" xfId="0" applyNumberFormat="1" applyFont="1" applyFill="1"/>
    <xf numFmtId="164" fontId="10" fillId="4" borderId="0" xfId="0" applyNumberFormat="1" applyFont="1" applyFill="1" applyAlignment="1">
      <alignment horizontal="right"/>
    </xf>
    <xf numFmtId="164" fontId="11" fillId="4" borderId="0" xfId="0" applyNumberFormat="1" applyFont="1" applyFill="1"/>
    <xf numFmtId="164" fontId="11" fillId="4" borderId="3" xfId="0" applyNumberFormat="1" applyFont="1" applyFill="1" applyBorder="1"/>
    <xf numFmtId="164" fontId="3" fillId="4" borderId="0" xfId="0" applyNumberFormat="1" applyFont="1" applyFill="1" applyAlignment="1">
      <alignment horizontal="left" indent="2"/>
    </xf>
    <xf numFmtId="164" fontId="3" fillId="4" borderId="0" xfId="0" applyNumberFormat="1" applyFont="1" applyFill="1" applyAlignment="1">
      <alignment horizontal="right"/>
    </xf>
    <xf numFmtId="164" fontId="4" fillId="4" borderId="0" xfId="0" applyNumberFormat="1" applyFont="1" applyFill="1"/>
    <xf numFmtId="164" fontId="4" fillId="4" borderId="3" xfId="0" applyNumberFormat="1" applyFont="1" applyFill="1" applyBorder="1"/>
    <xf numFmtId="164" fontId="4" fillId="4" borderId="0" xfId="0" applyNumberFormat="1" applyFont="1" applyFill="1" applyAlignment="1">
      <alignment horizontal="right"/>
    </xf>
    <xf numFmtId="164" fontId="11" fillId="0" borderId="9" xfId="0" applyNumberFormat="1" applyFont="1" applyBorder="1" applyAlignment="1">
      <alignment horizontal="right"/>
    </xf>
    <xf numFmtId="0" fontId="10" fillId="0" borderId="8" xfId="0" applyFont="1" applyBorder="1"/>
    <xf numFmtId="9" fontId="4" fillId="0" borderId="4" xfId="2" applyFont="1" applyBorder="1"/>
    <xf numFmtId="9" fontId="3" fillId="0" borderId="6" xfId="2" applyFont="1" applyBorder="1" applyAlignment="1">
      <alignment horizontal="right"/>
    </xf>
    <xf numFmtId="9" fontId="4" fillId="0" borderId="6" xfId="2" applyFont="1" applyBorder="1"/>
    <xf numFmtId="9" fontId="4" fillId="0" borderId="10" xfId="2" applyFont="1" applyBorder="1"/>
    <xf numFmtId="164" fontId="11" fillId="4" borderId="0" xfId="0" applyNumberFormat="1" applyFont="1" applyFill="1" applyAlignment="1">
      <alignment horizontal="right"/>
    </xf>
    <xf numFmtId="164" fontId="11" fillId="0" borderId="8" xfId="0" applyNumberFormat="1" applyFont="1" applyBorder="1"/>
    <xf numFmtId="1" fontId="10" fillId="0" borderId="0" xfId="0" applyNumberFormat="1" applyFont="1"/>
    <xf numFmtId="165" fontId="3" fillId="0" borderId="0" xfId="1" applyNumberFormat="1" applyFont="1"/>
    <xf numFmtId="164" fontId="11" fillId="0" borderId="9" xfId="0" applyNumberFormat="1" applyFont="1" applyBorder="1"/>
    <xf numFmtId="168" fontId="10" fillId="0" borderId="0" xfId="0" applyNumberFormat="1" applyFont="1"/>
    <xf numFmtId="1" fontId="3" fillId="4" borderId="0" xfId="0" applyNumberFormat="1" applyFont="1" applyFill="1"/>
    <xf numFmtId="165" fontId="10" fillId="0" borderId="0" xfId="1" applyNumberFormat="1" applyFont="1"/>
    <xf numFmtId="165" fontId="11" fillId="0" borderId="3" xfId="1" applyNumberFormat="1" applyFont="1" applyBorder="1"/>
    <xf numFmtId="164" fontId="4" fillId="0" borderId="5" xfId="0" applyNumberFormat="1" applyFont="1" applyBorder="1" applyAlignment="1">
      <alignment horizontal="right"/>
    </xf>
    <xf numFmtId="165" fontId="5" fillId="0" borderId="8" xfId="1" applyNumberFormat="1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165" fontId="10" fillId="0" borderId="8" xfId="0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165" fontId="3" fillId="0" borderId="8" xfId="1" applyNumberFormat="1" applyFont="1" applyBorder="1"/>
    <xf numFmtId="165" fontId="5" fillId="0" borderId="8" xfId="1" applyNumberFormat="1" applyFont="1" applyBorder="1"/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165" fontId="5" fillId="0" borderId="3" xfId="1" applyNumberFormat="1" applyFont="1" applyBorder="1" applyAlignment="1">
      <alignment horizontal="right"/>
    </xf>
    <xf numFmtId="165" fontId="12" fillId="0" borderId="8" xfId="0" applyNumberFormat="1" applyFont="1" applyBorder="1"/>
    <xf numFmtId="164" fontId="10" fillId="0" borderId="3" xfId="1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6" fontId="5" fillId="2" borderId="11" xfId="2" applyNumberFormat="1" applyFont="1" applyFill="1" applyBorder="1" applyAlignment="1">
      <alignment horizontal="right"/>
    </xf>
  </cellXfs>
  <cellStyles count="5">
    <cellStyle name="Normal" xfId="0" builtinId="0"/>
    <cellStyle name="Normal 8 2" xfId="3" xr:uid="{9A09977E-076F-45A6-B7BD-9D03B3418A34}"/>
    <cellStyle name="Porcentagem" xfId="2" builtinId="5"/>
    <cellStyle name="Vírgula" xfId="1" builtinId="3"/>
    <cellStyle name="Vírgula 2 2" xfId="4" xr:uid="{DBF41E09-E072-4CBE-93F1-CDD7996CC774}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92681</xdr:colOff>
      <xdr:row>1</xdr:row>
      <xdr:rowOff>40232</xdr:rowOff>
    </xdr:from>
    <xdr:to>
      <xdr:col>1</xdr:col>
      <xdr:colOff>2416788</xdr:colOff>
      <xdr:row>1</xdr:row>
      <xdr:rowOff>322556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FA812E47-E108-4E3A-862A-83F48057F4F4}"/>
            </a:ext>
          </a:extLst>
        </xdr:cNvPr>
        <xdr:cNvGrpSpPr>
          <a:grpSpLocks noChangeAspect="1"/>
        </xdr:cNvGrpSpPr>
      </xdr:nvGrpSpPr>
      <xdr:grpSpPr>
        <a:xfrm>
          <a:off x="245081" y="213414"/>
          <a:ext cx="2324107" cy="282324"/>
          <a:chOff x="399143" y="353785"/>
          <a:chExt cx="4151472" cy="477610"/>
        </a:xfrm>
      </xdr:grpSpPr>
      <xdr:pic>
        <xdr:nvPicPr>
          <xdr:cNvPr id="15" name="1212">
            <a:extLst>
              <a:ext uri="{FF2B5EF4-FFF2-40B4-BE49-F238E27FC236}">
                <a16:creationId xmlns:a16="http://schemas.microsoft.com/office/drawing/2014/main" id="{B0E4CEC3-91FC-E1DD-A4DF-1CF9B676E6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399143" y="370320"/>
            <a:ext cx="1792037" cy="4610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BBEEA18B-60FC-B7DB-BC67-C1F8020F85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63380" y="353785"/>
            <a:ext cx="1787235" cy="468000"/>
          </a:xfrm>
          <a:prstGeom prst="rect">
            <a:avLst/>
          </a:prstGeom>
        </xdr:spPr>
      </xdr:pic>
      <xdr:cxnSp macro="">
        <xdr:nvCxnSpPr>
          <xdr:cNvPr id="17" name="Conector reto 16">
            <a:extLst>
              <a:ext uri="{FF2B5EF4-FFF2-40B4-BE49-F238E27FC236}">
                <a16:creationId xmlns:a16="http://schemas.microsoft.com/office/drawing/2014/main" id="{11F87802-364E-8361-2460-0B957CEC1E4E}"/>
              </a:ext>
            </a:extLst>
          </xdr:cNvPr>
          <xdr:cNvCxnSpPr/>
        </xdr:nvCxnSpPr>
        <xdr:spPr>
          <a:xfrm flipH="1">
            <a:off x="2476502" y="453572"/>
            <a:ext cx="0" cy="28800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F2751-EF3A-4A33-87BF-F219268B954A}">
  <sheetPr>
    <outlinePr summaryBelow="0" summaryRight="0"/>
    <pageSetUpPr fitToPage="1"/>
  </sheetPr>
  <dimension ref="A1:AJ197"/>
  <sheetViews>
    <sheetView showGridLines="0" tabSelected="1" zoomScale="110" zoomScaleNormal="110" zoomScaleSheetLayoutView="100" workbookViewId="0">
      <pane xSplit="2" ySplit="5" topLeftCell="L6" activePane="bottomRight" state="frozen"/>
      <selection pane="topRight" activeCell="C1" sqref="C1"/>
      <selection pane="bottomLeft" activeCell="A7" sqref="A7"/>
      <selection pane="bottomRight" activeCell="Z45" sqref="Z45"/>
    </sheetView>
  </sheetViews>
  <sheetFormatPr defaultColWidth="9.21875" defaultRowHeight="13.8" outlineLevelRow="2" outlineLevelCol="1" x14ac:dyDescent="0.3"/>
  <cols>
    <col min="1" max="1" width="2.21875" style="19" customWidth="1"/>
    <col min="2" max="2" width="58.44140625" style="17" customWidth="1" collapsed="1"/>
    <col min="3" max="5" width="7.33203125" style="17" hidden="1" customWidth="1" outlineLevel="1"/>
    <col min="6" max="6" width="7.6640625" style="17" hidden="1" customWidth="1" outlineLevel="1"/>
    <col min="7" max="7" width="13.21875" style="17" hidden="1" customWidth="1" outlineLevel="1" collapsed="1"/>
    <col min="8" max="8" width="14.88671875" style="17" hidden="1" customWidth="1" outlineLevel="1"/>
    <col min="9" max="9" width="14.6640625" style="17" hidden="1" customWidth="1" outlineLevel="1"/>
    <col min="10" max="10" width="12.77734375" style="17" hidden="1" customWidth="1" outlineLevel="1"/>
    <col min="11" max="11" width="0.109375" style="17" hidden="1" customWidth="1" outlineLevel="1"/>
    <col min="12" max="12" width="13" style="17" customWidth="1" collapsed="1"/>
    <col min="13" max="15" width="13.109375" style="17" hidden="1" customWidth="1" outlineLevel="1"/>
    <col min="16" max="16" width="11.5546875" style="17" hidden="1" customWidth="1" outlineLevel="1"/>
    <col min="17" max="17" width="12.88671875" style="17" customWidth="1" collapsed="1"/>
    <col min="18" max="18" width="13.109375" style="17" hidden="1" customWidth="1" outlineLevel="1"/>
    <col min="19" max="19" width="13.109375" style="81" hidden="1" customWidth="1" outlineLevel="1"/>
    <col min="20" max="21" width="13.109375" style="17" hidden="1" customWidth="1" outlineLevel="1"/>
    <col min="22" max="22" width="13.109375" style="17" customWidth="1" collapsed="1"/>
    <col min="23" max="23" width="8.5546875" style="17" hidden="1" customWidth="1" outlineLevel="1" collapsed="1"/>
    <col min="24" max="26" width="9" style="17" hidden="1" customWidth="1" outlineLevel="1"/>
    <col min="27" max="27" width="13.109375" style="17" customWidth="1" collapsed="1"/>
    <col min="28" max="31" width="9" style="17" hidden="1" customWidth="1" outlineLevel="1"/>
    <col min="32" max="32" width="13" style="17" customWidth="1"/>
    <col min="33" max="33" width="9" style="17" bestFit="1" customWidth="1"/>
    <col min="34" max="34" width="9.21875" style="17" customWidth="1"/>
    <col min="35" max="16384" width="9.21875" style="17"/>
  </cols>
  <sheetData>
    <row r="1" spans="1:34" ht="13.95" customHeight="1" x14ac:dyDescent="0.3"/>
    <row r="2" spans="1:34" s="18" customFormat="1" ht="30" customHeight="1" x14ac:dyDescent="0.3">
      <c r="B2" s="15"/>
      <c r="C2" s="15"/>
      <c r="D2" s="15"/>
      <c r="E2" s="15"/>
      <c r="F2" s="15"/>
      <c r="H2" s="15"/>
      <c r="I2" s="15"/>
      <c r="J2" s="15"/>
      <c r="K2" s="15"/>
      <c r="M2" s="15"/>
      <c r="N2" s="15"/>
      <c r="O2" s="15"/>
      <c r="P2" s="15"/>
      <c r="R2" s="15"/>
      <c r="S2" s="82"/>
    </row>
    <row r="3" spans="1:34" s="19" customFormat="1" x14ac:dyDescent="0.3">
      <c r="B3" s="14"/>
      <c r="C3" s="14"/>
      <c r="D3" s="14"/>
      <c r="E3" s="14"/>
      <c r="F3" s="14"/>
      <c r="H3" s="14"/>
      <c r="I3" s="14"/>
      <c r="J3" s="14"/>
      <c r="K3" s="14"/>
      <c r="M3" s="14"/>
      <c r="N3" s="14"/>
      <c r="O3" s="14"/>
      <c r="P3" s="14"/>
      <c r="R3" s="14"/>
      <c r="S3" s="83"/>
    </row>
    <row r="4" spans="1:34" s="19" customFormat="1" x14ac:dyDescent="0.3">
      <c r="B4" s="14"/>
      <c r="C4" s="14"/>
      <c r="D4" s="14"/>
      <c r="E4" s="14"/>
      <c r="F4" s="14"/>
      <c r="H4" s="14"/>
      <c r="I4" s="14"/>
      <c r="J4" s="14"/>
      <c r="K4" s="14"/>
      <c r="M4" s="14"/>
      <c r="N4" s="14"/>
      <c r="O4" s="14"/>
      <c r="P4" s="14"/>
      <c r="R4" s="14"/>
      <c r="S4" s="83"/>
    </row>
    <row r="5" spans="1:34" s="118" customFormat="1" ht="55.2" x14ac:dyDescent="0.3">
      <c r="A5" s="60"/>
      <c r="B5" s="49" t="s">
        <v>170</v>
      </c>
      <c r="C5" s="50" t="s">
        <v>0</v>
      </c>
      <c r="D5" s="50" t="s">
        <v>1</v>
      </c>
      <c r="E5" s="50" t="s">
        <v>2</v>
      </c>
      <c r="F5" s="50" t="s">
        <v>3</v>
      </c>
      <c r="G5" s="51">
        <v>2020</v>
      </c>
      <c r="H5" s="50" t="s">
        <v>4</v>
      </c>
      <c r="I5" s="50" t="s">
        <v>5</v>
      </c>
      <c r="J5" s="50" t="s">
        <v>6</v>
      </c>
      <c r="K5" s="50" t="s">
        <v>7</v>
      </c>
      <c r="L5" s="51">
        <v>2021</v>
      </c>
      <c r="M5" s="50" t="s">
        <v>8</v>
      </c>
      <c r="N5" s="50" t="s">
        <v>9</v>
      </c>
      <c r="O5" s="50" t="s">
        <v>10</v>
      </c>
      <c r="P5" s="50" t="s">
        <v>11</v>
      </c>
      <c r="Q5" s="51">
        <v>2022</v>
      </c>
      <c r="R5" s="50" t="s">
        <v>12</v>
      </c>
      <c r="S5" s="50" t="s">
        <v>13</v>
      </c>
      <c r="T5" s="50" t="s">
        <v>14</v>
      </c>
      <c r="U5" s="50" t="s">
        <v>15</v>
      </c>
      <c r="V5" s="51">
        <v>2023</v>
      </c>
      <c r="W5" s="50" t="s">
        <v>148</v>
      </c>
      <c r="X5" s="50" t="s">
        <v>149</v>
      </c>
      <c r="Y5" s="50" t="s">
        <v>150</v>
      </c>
      <c r="Z5" s="50" t="s">
        <v>151</v>
      </c>
      <c r="AA5" s="51">
        <v>2024</v>
      </c>
      <c r="AB5" s="50" t="s">
        <v>156</v>
      </c>
      <c r="AC5" s="50" t="s">
        <v>157</v>
      </c>
      <c r="AD5" s="50" t="s">
        <v>159</v>
      </c>
      <c r="AE5" s="50" t="s">
        <v>160</v>
      </c>
      <c r="AF5" s="51">
        <v>2025</v>
      </c>
      <c r="AG5" s="51" t="s">
        <v>167</v>
      </c>
      <c r="AH5" s="51" t="s">
        <v>169</v>
      </c>
    </row>
    <row r="6" spans="1:34" s="19" customFormat="1" x14ac:dyDescent="0.3">
      <c r="B6" s="32"/>
      <c r="C6" s="14"/>
      <c r="D6" s="14"/>
      <c r="E6" s="14"/>
      <c r="F6" s="14"/>
      <c r="H6" s="14"/>
      <c r="I6" s="14"/>
      <c r="J6" s="14"/>
      <c r="K6" s="14"/>
      <c r="M6" s="14"/>
      <c r="N6" s="14"/>
      <c r="O6" s="14"/>
      <c r="P6" s="14"/>
      <c r="R6" s="14"/>
      <c r="S6" s="83"/>
    </row>
    <row r="7" spans="1:34" s="56" customFormat="1" x14ac:dyDescent="0.3">
      <c r="A7" s="19"/>
      <c r="B7" s="57" t="s">
        <v>16</v>
      </c>
      <c r="C7" s="55"/>
      <c r="D7" s="55"/>
      <c r="E7" s="55"/>
      <c r="F7" s="55"/>
      <c r="H7" s="55"/>
      <c r="I7" s="55"/>
      <c r="J7" s="55"/>
      <c r="K7" s="55"/>
      <c r="M7" s="55"/>
      <c r="N7" s="55"/>
      <c r="O7" s="55"/>
      <c r="P7" s="55"/>
      <c r="R7" s="55"/>
      <c r="S7" s="84"/>
    </row>
    <row r="8" spans="1:34" s="21" customFormat="1" ht="19.95" customHeight="1" outlineLevel="1" collapsed="1" x14ac:dyDescent="0.3">
      <c r="A8" s="59"/>
      <c r="B8" s="22" t="s">
        <v>17</v>
      </c>
      <c r="C8" s="23"/>
      <c r="D8" s="24"/>
      <c r="E8" s="24"/>
      <c r="F8" s="24">
        <v>527481</v>
      </c>
      <c r="G8" s="33">
        <v>734138.03399999999</v>
      </c>
      <c r="H8" s="23">
        <v>87241.385999999999</v>
      </c>
      <c r="I8" s="24">
        <v>0</v>
      </c>
      <c r="J8" s="24">
        <v>552656.34325999999</v>
      </c>
      <c r="K8" s="24">
        <v>623696.48093999992</v>
      </c>
      <c r="L8" s="33">
        <v>1263594.2101999999</v>
      </c>
      <c r="M8" s="24">
        <v>112781.557</v>
      </c>
      <c r="N8" s="24">
        <v>0</v>
      </c>
      <c r="O8" s="24">
        <v>933405.652</v>
      </c>
      <c r="P8" s="24">
        <v>317111.234</v>
      </c>
      <c r="Q8" s="33">
        <v>1363298.443</v>
      </c>
      <c r="R8" s="24">
        <v>70443.199999999997</v>
      </c>
      <c r="S8" s="85">
        <v>537088.201</v>
      </c>
      <c r="T8" s="162">
        <v>715452.35100000002</v>
      </c>
      <c r="U8" s="85">
        <f xml:space="preserve"> 582405.312</f>
        <v>582405.31200000003</v>
      </c>
      <c r="V8" s="33">
        <f>SUM(R8:U8)</f>
        <v>1905389.0639999998</v>
      </c>
      <c r="W8" s="85">
        <f>214227028.79/1000</f>
        <v>214227.02878999998</v>
      </c>
      <c r="X8" s="85">
        <v>934920.12169499998</v>
      </c>
      <c r="Y8" s="156">
        <v>396644.61690000002</v>
      </c>
      <c r="Z8" s="163">
        <f>427.81897994*1000</f>
        <v>427818.97994000005</v>
      </c>
      <c r="AA8" s="33">
        <f t="shared" ref="AA8:AA20" si="0">SUM(W8:Z8)</f>
        <v>1973610.7473249999</v>
      </c>
      <c r="AB8" s="167">
        <v>0</v>
      </c>
      <c r="AC8" s="166">
        <v>1099466</v>
      </c>
      <c r="AD8" s="166">
        <v>295073.60399999999</v>
      </c>
      <c r="AE8" s="166">
        <v>1076376.36466</v>
      </c>
      <c r="AF8" s="33">
        <v>2470916.43774</v>
      </c>
      <c r="AG8" s="33">
        <v>467967.26718999998</v>
      </c>
      <c r="AH8" s="33">
        <v>914433.81408000004</v>
      </c>
    </row>
    <row r="9" spans="1:34" ht="13.95" hidden="1" customHeight="1" outlineLevel="2" x14ac:dyDescent="0.3">
      <c r="B9" s="16" t="s">
        <v>18</v>
      </c>
      <c r="C9" s="3"/>
      <c r="D9" s="2"/>
      <c r="E9" s="2"/>
      <c r="F9" s="2">
        <v>87992</v>
      </c>
      <c r="G9" s="34">
        <v>129662</v>
      </c>
      <c r="H9" s="3">
        <v>87241</v>
      </c>
      <c r="I9" s="2">
        <v>0</v>
      </c>
      <c r="J9" s="2">
        <v>76570</v>
      </c>
      <c r="K9" s="2">
        <v>140278</v>
      </c>
      <c r="L9" s="34">
        <v>304089</v>
      </c>
      <c r="M9" s="2">
        <v>38284</v>
      </c>
      <c r="N9" s="2">
        <v>0</v>
      </c>
      <c r="O9" s="2">
        <v>0</v>
      </c>
      <c r="P9" s="2">
        <v>135722.79999999999</v>
      </c>
      <c r="Q9" s="34">
        <v>174006.8</v>
      </c>
      <c r="R9" s="2">
        <v>70443.199999999997</v>
      </c>
      <c r="S9" s="80">
        <v>0</v>
      </c>
      <c r="T9" s="80">
        <v>35161.599999999999</v>
      </c>
      <c r="U9" s="80">
        <v>189742.56</v>
      </c>
      <c r="V9" s="34">
        <f>SUM(R9:U9)</f>
        <v>295347.36</v>
      </c>
      <c r="W9" s="80">
        <v>0</v>
      </c>
      <c r="X9" s="80">
        <v>76824.800000000003</v>
      </c>
      <c r="Y9" s="80">
        <v>0</v>
      </c>
      <c r="Z9" s="143">
        <f>154.9344*1000</f>
        <v>154934.40000000002</v>
      </c>
      <c r="AA9" s="34">
        <f t="shared" si="0"/>
        <v>231759.2</v>
      </c>
      <c r="AB9" s="80">
        <v>0</v>
      </c>
      <c r="AC9" s="165">
        <v>183448</v>
      </c>
      <c r="AD9" s="165">
        <v>79202.528000000006</v>
      </c>
      <c r="AE9" s="165">
        <v>87942.039820000005</v>
      </c>
      <c r="AF9" s="34">
        <v>350592.67681999999</v>
      </c>
      <c r="AG9" s="34">
        <v>0</v>
      </c>
      <c r="AH9" s="34">
        <v>225700.06200000001</v>
      </c>
    </row>
    <row r="10" spans="1:34" hidden="1" outlineLevel="2" x14ac:dyDescent="0.3">
      <c r="B10" s="16" t="s">
        <v>19</v>
      </c>
      <c r="C10" s="3"/>
      <c r="D10" s="2"/>
      <c r="E10" s="2"/>
      <c r="F10" s="2">
        <v>0</v>
      </c>
      <c r="G10" s="34">
        <v>0</v>
      </c>
      <c r="H10" s="3">
        <v>0</v>
      </c>
      <c r="I10" s="2">
        <v>0</v>
      </c>
      <c r="J10" s="2">
        <v>0</v>
      </c>
      <c r="K10" s="2">
        <v>0</v>
      </c>
      <c r="L10" s="34">
        <v>0</v>
      </c>
      <c r="M10" s="2">
        <v>74498</v>
      </c>
      <c r="N10" s="2">
        <v>0</v>
      </c>
      <c r="O10" s="2">
        <v>0</v>
      </c>
      <c r="P10" s="2">
        <v>0</v>
      </c>
      <c r="Q10" s="34">
        <v>74498</v>
      </c>
      <c r="R10" s="2">
        <v>0</v>
      </c>
      <c r="S10" s="80">
        <v>113830.067</v>
      </c>
      <c r="T10" s="80">
        <v>680290.75152000005</v>
      </c>
      <c r="U10" s="80">
        <v>222113.37599999999</v>
      </c>
      <c r="V10" s="34">
        <f>SUM(R10:U10)</f>
        <v>1016234.1945200001</v>
      </c>
      <c r="W10" s="80">
        <v>0</v>
      </c>
      <c r="X10" s="80">
        <v>0</v>
      </c>
      <c r="Y10" s="80">
        <v>246610.29931999999</v>
      </c>
      <c r="Z10" s="143">
        <f>272.88457994*1000</f>
        <v>272884.57993999997</v>
      </c>
      <c r="AA10" s="34">
        <f t="shared" si="0"/>
        <v>519494.87925999996</v>
      </c>
      <c r="AB10" s="80">
        <v>0</v>
      </c>
      <c r="AC10" s="165">
        <v>263006</v>
      </c>
      <c r="AD10" s="165">
        <v>215871.076</v>
      </c>
      <c r="AE10" s="165">
        <v>263422.00276</v>
      </c>
      <c r="AF10" s="34">
        <v>742298.92483999999</v>
      </c>
      <c r="AG10" s="34">
        <v>99030.905190000005</v>
      </c>
      <c r="AH10" s="34">
        <v>336336.23264</v>
      </c>
    </row>
    <row r="11" spans="1:34" hidden="1" outlineLevel="2" x14ac:dyDescent="0.3">
      <c r="B11" s="16" t="s">
        <v>20</v>
      </c>
      <c r="C11" s="3"/>
      <c r="D11" s="2"/>
      <c r="E11" s="2"/>
      <c r="F11" s="2">
        <v>439490</v>
      </c>
      <c r="G11" s="34">
        <v>604477</v>
      </c>
      <c r="H11" s="3">
        <v>0</v>
      </c>
      <c r="I11" s="2">
        <v>0</v>
      </c>
      <c r="J11" s="2">
        <v>476087</v>
      </c>
      <c r="K11" s="2">
        <v>483419</v>
      </c>
      <c r="L11" s="34">
        <v>959506</v>
      </c>
      <c r="M11" s="2">
        <v>0</v>
      </c>
      <c r="N11" s="2">
        <v>0</v>
      </c>
      <c r="O11" s="2">
        <v>933405.652</v>
      </c>
      <c r="P11" s="2">
        <v>181388.43400000001</v>
      </c>
      <c r="Q11" s="34">
        <v>1114794.0860000001</v>
      </c>
      <c r="R11" s="2">
        <v>0</v>
      </c>
      <c r="S11" s="80">
        <v>423258.13400000002</v>
      </c>
      <c r="T11" s="80" t="s">
        <v>21</v>
      </c>
      <c r="U11" s="80">
        <v>170549.37599999999</v>
      </c>
      <c r="V11" s="34">
        <f>SUM(R11:U11)</f>
        <v>593807.51</v>
      </c>
      <c r="W11" s="80">
        <f>214227028.79/1000</f>
        <v>214227.02878999998</v>
      </c>
      <c r="X11" s="80">
        <v>858095.32169500005</v>
      </c>
      <c r="Y11" s="80">
        <v>150034.31758</v>
      </c>
      <c r="Z11" s="80">
        <v>0</v>
      </c>
      <c r="AA11" s="34">
        <f t="shared" si="0"/>
        <v>1222356.6680650001</v>
      </c>
      <c r="AB11" s="80">
        <v>0</v>
      </c>
      <c r="AC11" s="165">
        <v>653012</v>
      </c>
      <c r="AD11" s="80">
        <v>0</v>
      </c>
      <c r="AE11" s="165">
        <v>725012.32207999995</v>
      </c>
      <c r="AF11" s="34">
        <v>1378024.83608</v>
      </c>
      <c r="AG11" s="34">
        <v>368936.36199999996</v>
      </c>
      <c r="AH11" s="34">
        <v>352397.51944</v>
      </c>
    </row>
    <row r="12" spans="1:34" s="21" customFormat="1" outlineLevel="1" collapsed="1" x14ac:dyDescent="0.3">
      <c r="A12" s="59"/>
      <c r="B12" s="22" t="s">
        <v>22</v>
      </c>
      <c r="C12" s="23"/>
      <c r="D12" s="24"/>
      <c r="E12" s="24"/>
      <c r="F12" s="24">
        <v>433</v>
      </c>
      <c r="G12" s="33">
        <v>959</v>
      </c>
      <c r="H12" s="23">
        <v>400</v>
      </c>
      <c r="I12" s="24">
        <v>0</v>
      </c>
      <c r="J12" s="24">
        <v>543</v>
      </c>
      <c r="K12" s="24">
        <v>603</v>
      </c>
      <c r="L12" s="33">
        <v>1546</v>
      </c>
      <c r="M12" s="24">
        <v>316</v>
      </c>
      <c r="N12" s="24">
        <v>0</v>
      </c>
      <c r="O12" s="24">
        <v>322</v>
      </c>
      <c r="P12" s="24">
        <v>705</v>
      </c>
      <c r="Q12" s="33">
        <v>1343</v>
      </c>
      <c r="R12" s="24">
        <v>340</v>
      </c>
      <c r="S12" s="85">
        <v>372</v>
      </c>
      <c r="T12" s="85">
        <f>SUM(T13:T15)</f>
        <v>1034</v>
      </c>
      <c r="U12" s="85">
        <v>1035</v>
      </c>
      <c r="V12" s="33">
        <f t="shared" ref="V12:V20" si="1">SUM(R12:U12)</f>
        <v>2781</v>
      </c>
      <c r="W12" s="21">
        <v>30</v>
      </c>
      <c r="X12" s="21">
        <v>706</v>
      </c>
      <c r="Y12" s="21">
        <v>654</v>
      </c>
      <c r="Z12" s="21">
        <v>874</v>
      </c>
      <c r="AA12" s="33">
        <f>SUM(W12:Z12)</f>
        <v>2264</v>
      </c>
      <c r="AB12" s="167">
        <v>0</v>
      </c>
      <c r="AC12" s="169">
        <v>1599</v>
      </c>
      <c r="AD12" s="169">
        <v>543</v>
      </c>
      <c r="AE12" s="170">
        <v>1052</v>
      </c>
      <c r="AF12" s="33">
        <v>3194</v>
      </c>
      <c r="AG12" s="33">
        <f>SUM(AG13:AG15)</f>
        <v>333</v>
      </c>
      <c r="AH12" s="33">
        <v>1165</v>
      </c>
    </row>
    <row r="13" spans="1:34" hidden="1" outlineLevel="2" x14ac:dyDescent="0.3">
      <c r="B13" s="16" t="s">
        <v>18</v>
      </c>
      <c r="C13" s="3"/>
      <c r="D13" s="2"/>
      <c r="E13" s="2"/>
      <c r="F13" s="2">
        <v>368</v>
      </c>
      <c r="G13" s="34">
        <v>648</v>
      </c>
      <c r="H13" s="3">
        <v>400</v>
      </c>
      <c r="I13" s="2">
        <v>0</v>
      </c>
      <c r="J13" s="2">
        <v>420</v>
      </c>
      <c r="K13" s="2">
        <v>480</v>
      </c>
      <c r="L13" s="34">
        <v>1300</v>
      </c>
      <c r="M13" s="2">
        <v>220</v>
      </c>
      <c r="N13" s="2">
        <v>0</v>
      </c>
      <c r="O13" s="2">
        <v>0</v>
      </c>
      <c r="P13" s="2">
        <v>656</v>
      </c>
      <c r="Q13" s="34">
        <v>876</v>
      </c>
      <c r="R13" s="2">
        <v>340</v>
      </c>
      <c r="S13" s="80" t="s">
        <v>21</v>
      </c>
      <c r="T13" s="80">
        <v>160</v>
      </c>
      <c r="U13" s="80">
        <v>696</v>
      </c>
      <c r="V13" s="34">
        <f t="shared" si="1"/>
        <v>1196</v>
      </c>
      <c r="W13" s="80">
        <v>0</v>
      </c>
      <c r="X13" s="80">
        <v>264</v>
      </c>
      <c r="Y13" s="80" t="s">
        <v>21</v>
      </c>
      <c r="Z13" s="17">
        <v>640</v>
      </c>
      <c r="AA13" s="34">
        <f t="shared" si="0"/>
        <v>904</v>
      </c>
      <c r="AC13" s="17">
        <v>767</v>
      </c>
      <c r="AD13" s="17">
        <v>300</v>
      </c>
      <c r="AE13" s="17">
        <v>256</v>
      </c>
      <c r="AF13" s="34">
        <v>1323</v>
      </c>
      <c r="AG13" s="34">
        <v>0</v>
      </c>
      <c r="AH13" s="34">
        <v>749</v>
      </c>
    </row>
    <row r="14" spans="1:34" hidden="1" outlineLevel="2" x14ac:dyDescent="0.3">
      <c r="B14" s="16" t="s">
        <v>19</v>
      </c>
      <c r="C14" s="3"/>
      <c r="D14" s="2"/>
      <c r="E14" s="2"/>
      <c r="F14" s="2">
        <v>0</v>
      </c>
      <c r="G14" s="34">
        <v>0</v>
      </c>
      <c r="H14" s="3">
        <v>0</v>
      </c>
      <c r="I14" s="2">
        <v>0</v>
      </c>
      <c r="J14" s="2">
        <v>0</v>
      </c>
      <c r="K14" s="2">
        <v>0</v>
      </c>
      <c r="L14" s="34">
        <v>0</v>
      </c>
      <c r="M14" s="2">
        <v>96</v>
      </c>
      <c r="N14" s="2">
        <v>0</v>
      </c>
      <c r="O14" s="2">
        <v>0</v>
      </c>
      <c r="P14" s="2">
        <v>0</v>
      </c>
      <c r="Q14" s="34">
        <v>96</v>
      </c>
      <c r="R14" s="2">
        <v>0</v>
      </c>
      <c r="S14" s="80">
        <v>290</v>
      </c>
      <c r="T14" s="80">
        <v>874</v>
      </c>
      <c r="U14" s="80">
        <v>261</v>
      </c>
      <c r="V14" s="34">
        <f>SUM(R14:U14)</f>
        <v>1425</v>
      </c>
      <c r="W14" s="80">
        <v>0</v>
      </c>
      <c r="X14" s="80">
        <v>0</v>
      </c>
      <c r="Y14" s="17">
        <v>534</v>
      </c>
      <c r="Z14" s="80">
        <v>234</v>
      </c>
      <c r="AA14" s="34">
        <f>SUM(W14:Z14)</f>
        <v>768</v>
      </c>
      <c r="AC14" s="17">
        <v>470</v>
      </c>
      <c r="AD14" s="17">
        <v>243</v>
      </c>
      <c r="AE14" s="17">
        <v>509</v>
      </c>
      <c r="AF14" s="34">
        <v>1222</v>
      </c>
      <c r="AG14" s="34">
        <v>215</v>
      </c>
      <c r="AH14" s="34">
        <v>391</v>
      </c>
    </row>
    <row r="15" spans="1:34" hidden="1" outlineLevel="2" x14ac:dyDescent="0.3">
      <c r="B15" s="16" t="s">
        <v>20</v>
      </c>
      <c r="C15" s="3"/>
      <c r="D15" s="2"/>
      <c r="E15" s="2"/>
      <c r="F15" s="2">
        <v>65</v>
      </c>
      <c r="G15" s="34">
        <v>311</v>
      </c>
      <c r="H15" s="3">
        <v>0</v>
      </c>
      <c r="I15" s="2">
        <v>0</v>
      </c>
      <c r="J15" s="2">
        <v>123</v>
      </c>
      <c r="K15" s="2">
        <v>123</v>
      </c>
      <c r="L15" s="34">
        <v>246</v>
      </c>
      <c r="M15" s="2">
        <v>0</v>
      </c>
      <c r="N15" s="2">
        <v>0</v>
      </c>
      <c r="O15" s="2">
        <v>322</v>
      </c>
      <c r="P15" s="2">
        <v>49</v>
      </c>
      <c r="Q15" s="34">
        <v>371</v>
      </c>
      <c r="R15" s="2">
        <v>0</v>
      </c>
      <c r="S15" s="80">
        <v>82</v>
      </c>
      <c r="T15" s="80" t="s">
        <v>21</v>
      </c>
      <c r="U15" s="80">
        <v>78</v>
      </c>
      <c r="V15" s="34">
        <v>160</v>
      </c>
      <c r="W15" s="80">
        <v>30</v>
      </c>
      <c r="X15" s="80">
        <v>442</v>
      </c>
      <c r="Y15" s="17">
        <v>120</v>
      </c>
      <c r="Z15" s="80">
        <v>0</v>
      </c>
      <c r="AA15" s="34">
        <f t="shared" si="0"/>
        <v>592</v>
      </c>
      <c r="AC15" s="17">
        <v>362</v>
      </c>
      <c r="AD15" s="80">
        <v>0</v>
      </c>
      <c r="AE15" s="17">
        <v>287</v>
      </c>
      <c r="AF15" s="34">
        <v>649</v>
      </c>
      <c r="AG15" s="34">
        <v>118</v>
      </c>
      <c r="AH15" s="34">
        <v>25</v>
      </c>
    </row>
    <row r="16" spans="1:34" s="21" customFormat="1" outlineLevel="1" collapsed="1" x14ac:dyDescent="0.3">
      <c r="A16" s="59"/>
      <c r="B16" s="22" t="s">
        <v>23</v>
      </c>
      <c r="C16" s="23"/>
      <c r="D16" s="24"/>
      <c r="E16" s="24"/>
      <c r="F16" s="24">
        <v>160718</v>
      </c>
      <c r="G16" s="33">
        <v>545966.37049</v>
      </c>
      <c r="H16" s="23">
        <v>251743</v>
      </c>
      <c r="I16" s="24">
        <v>138826.22321</v>
      </c>
      <c r="J16" s="24">
        <v>125658.64965000001</v>
      </c>
      <c r="K16" s="24">
        <v>472097.36777000001</v>
      </c>
      <c r="L16" s="33">
        <v>988325.24063000001</v>
      </c>
      <c r="M16" s="24">
        <v>152974.61047000001</v>
      </c>
      <c r="N16" s="24">
        <v>175752.34651999999</v>
      </c>
      <c r="O16" s="24">
        <v>253753.27283000003</v>
      </c>
      <c r="P16" s="24">
        <v>147083.97804999998</v>
      </c>
      <c r="Q16" s="33">
        <v>729564.20787000004</v>
      </c>
      <c r="R16" s="24">
        <v>190150.52625</v>
      </c>
      <c r="S16" s="24">
        <v>460741.57782000001</v>
      </c>
      <c r="T16" s="24">
        <v>490276.79499999998</v>
      </c>
      <c r="U16" s="24">
        <f>367858.9858</f>
        <v>367858.98580000002</v>
      </c>
      <c r="V16" s="33">
        <f>SUM(R16:U16)</f>
        <v>1509027.8848700002</v>
      </c>
      <c r="W16" s="24">
        <f>207320998.93/1000</f>
        <v>207320.99893</v>
      </c>
      <c r="X16" s="24">
        <v>724293.44686999999</v>
      </c>
      <c r="Y16" s="24">
        <v>297023.27352999995</v>
      </c>
      <c r="Z16" s="24">
        <v>231571.41626000003</v>
      </c>
      <c r="AA16" s="33">
        <f>SUM(W16:Z16)</f>
        <v>1460209.1355900001</v>
      </c>
      <c r="AB16" s="24">
        <v>171647</v>
      </c>
      <c r="AC16" s="24">
        <v>356518.22228099999</v>
      </c>
      <c r="AD16" s="24">
        <v>189605.791</v>
      </c>
      <c r="AE16" s="24">
        <v>388443.17557000002</v>
      </c>
      <c r="AF16" s="33">
        <v>1106213.94215</v>
      </c>
      <c r="AG16" s="33">
        <f>SUM(AG17:AG19)</f>
        <v>205175.23542000001</v>
      </c>
      <c r="AH16" s="33">
        <v>546439.08400000003</v>
      </c>
    </row>
    <row r="17" spans="1:34" hidden="1" outlineLevel="2" x14ac:dyDescent="0.3">
      <c r="B17" s="16" t="s">
        <v>18</v>
      </c>
      <c r="C17" s="3"/>
      <c r="D17" s="2"/>
      <c r="E17" s="2"/>
      <c r="F17" s="2">
        <v>33115</v>
      </c>
      <c r="G17" s="34">
        <v>86470</v>
      </c>
      <c r="H17" s="3">
        <v>58944</v>
      </c>
      <c r="I17" s="2">
        <v>65127</v>
      </c>
      <c r="J17" s="2">
        <v>45950</v>
      </c>
      <c r="K17" s="2">
        <v>124675</v>
      </c>
      <c r="L17" s="34">
        <v>294696</v>
      </c>
      <c r="M17" s="2">
        <v>59067</v>
      </c>
      <c r="N17" s="2">
        <v>54684.369399999996</v>
      </c>
      <c r="O17" s="2">
        <v>24459.865450000001</v>
      </c>
      <c r="P17" s="2">
        <v>64075.511400000003</v>
      </c>
      <c r="Q17" s="34">
        <v>202286.74625000003</v>
      </c>
      <c r="R17" s="2">
        <v>67858.419129999995</v>
      </c>
      <c r="S17" s="80">
        <v>56673.307000000001</v>
      </c>
      <c r="T17" s="80">
        <v>45716.629000000001</v>
      </c>
      <c r="U17" s="80">
        <f>56210.21315</f>
        <v>56210.213150000003</v>
      </c>
      <c r="V17" s="34">
        <f t="shared" si="1"/>
        <v>226458.56827999998</v>
      </c>
      <c r="W17" s="80">
        <f>63414778.85/1000</f>
        <v>63414.778850000002</v>
      </c>
      <c r="X17" s="80">
        <v>85721</v>
      </c>
      <c r="Y17" s="80">
        <v>32997.240059999996</v>
      </c>
      <c r="Z17" s="146">
        <v>29919.670369999996</v>
      </c>
      <c r="AA17" s="34">
        <f>SUM(W17:Z17)</f>
        <v>212052.68927999999</v>
      </c>
      <c r="AB17" s="80">
        <v>55431.199999999997</v>
      </c>
      <c r="AC17" s="80">
        <v>69670.207999999999</v>
      </c>
      <c r="AD17" s="80">
        <v>51741</v>
      </c>
      <c r="AE17" s="165">
        <v>56706.909</v>
      </c>
      <c r="AF17" s="34">
        <v>233549.133</v>
      </c>
      <c r="AG17" s="34">
        <v>68646.389350000012</v>
      </c>
      <c r="AH17" s="34">
        <v>58571.211000000003</v>
      </c>
    </row>
    <row r="18" spans="1:34" hidden="1" outlineLevel="2" x14ac:dyDescent="0.3">
      <c r="B18" s="16" t="s">
        <v>19</v>
      </c>
      <c r="C18" s="3"/>
      <c r="D18" s="2"/>
      <c r="E18" s="2"/>
      <c r="F18" s="2">
        <v>13077</v>
      </c>
      <c r="G18" s="34">
        <v>49920</v>
      </c>
      <c r="H18" s="3">
        <v>8826</v>
      </c>
      <c r="I18" s="2">
        <v>4807</v>
      </c>
      <c r="J18" s="2">
        <v>5263</v>
      </c>
      <c r="K18" s="2">
        <v>1832</v>
      </c>
      <c r="L18" s="34">
        <v>20728</v>
      </c>
      <c r="M18" s="2">
        <v>5425</v>
      </c>
      <c r="N18" s="2">
        <v>9991.7065600000005</v>
      </c>
      <c r="O18" s="2">
        <v>6506.4701999999997</v>
      </c>
      <c r="P18" s="2">
        <v>480.66084000000006</v>
      </c>
      <c r="Q18" s="34">
        <v>22403.837600000003</v>
      </c>
      <c r="R18" s="2">
        <v>1955.7876699999999</v>
      </c>
      <c r="S18" s="80">
        <v>27364.125</v>
      </c>
      <c r="T18" s="80">
        <v>273459.45899999997</v>
      </c>
      <c r="U18" s="80">
        <f xml:space="preserve"> 141083.788</f>
        <v>141083.788</v>
      </c>
      <c r="V18" s="34">
        <f t="shared" si="1"/>
        <v>443863.15966999996</v>
      </c>
      <c r="W18" s="80">
        <v>63901.777789999993</v>
      </c>
      <c r="X18" s="80">
        <v>69081.682000000001</v>
      </c>
      <c r="Y18" s="80">
        <v>123474.67088999999</v>
      </c>
      <c r="Z18" s="146">
        <v>119673.09316</v>
      </c>
      <c r="AA18" s="34">
        <f t="shared" si="0"/>
        <v>376131.22383999999</v>
      </c>
      <c r="AB18" s="80">
        <v>38497.1</v>
      </c>
      <c r="AC18" s="80">
        <v>117351.522</v>
      </c>
      <c r="AD18" s="80">
        <v>113760.33505000001</v>
      </c>
      <c r="AE18" s="165">
        <v>81123.125</v>
      </c>
      <c r="AF18" s="34">
        <v>350732.06400000001</v>
      </c>
      <c r="AG18" s="34">
        <v>68784.331420000002</v>
      </c>
      <c r="AH18" s="34">
        <v>198962.65400000001</v>
      </c>
    </row>
    <row r="19" spans="1:34" hidden="1" outlineLevel="2" x14ac:dyDescent="0.3">
      <c r="B19" s="16" t="s">
        <v>20</v>
      </c>
      <c r="C19" s="3"/>
      <c r="D19" s="2"/>
      <c r="E19" s="2"/>
      <c r="F19" s="2">
        <v>114525</v>
      </c>
      <c r="G19" s="34">
        <v>409575</v>
      </c>
      <c r="H19" s="3">
        <v>183973</v>
      </c>
      <c r="I19" s="2">
        <v>68893</v>
      </c>
      <c r="J19" s="2">
        <v>74446</v>
      </c>
      <c r="K19" s="2">
        <v>345591</v>
      </c>
      <c r="L19" s="34">
        <v>672903</v>
      </c>
      <c r="M19" s="2">
        <v>88483</v>
      </c>
      <c r="N19" s="2">
        <v>111076.27056</v>
      </c>
      <c r="O19" s="2">
        <v>222786.93718000004</v>
      </c>
      <c r="P19" s="2">
        <v>82527.805809999991</v>
      </c>
      <c r="Q19" s="34">
        <v>504874.01355000003</v>
      </c>
      <c r="R19" s="2">
        <v>120336.31945000001</v>
      </c>
      <c r="S19" s="80">
        <v>376704.14500000002</v>
      </c>
      <c r="T19" s="80">
        <v>171100.70699999999</v>
      </c>
      <c r="U19" s="80">
        <f>170564.98382</f>
        <v>170564.98381999999</v>
      </c>
      <c r="V19" s="34">
        <f t="shared" si="1"/>
        <v>838706.15526999999</v>
      </c>
      <c r="W19" s="80">
        <f>80004442.29/1000</f>
        <v>80004.442290000006</v>
      </c>
      <c r="X19" s="80">
        <v>569490.22499999998</v>
      </c>
      <c r="Y19" s="80">
        <v>140551.36258000002</v>
      </c>
      <c r="Z19" s="146">
        <v>81978.652729999987</v>
      </c>
      <c r="AA19" s="34">
        <f t="shared" si="0"/>
        <v>872024.68259999994</v>
      </c>
      <c r="AB19" s="80">
        <v>77718.399999999994</v>
      </c>
      <c r="AC19" s="80">
        <v>169496.49174999999</v>
      </c>
      <c r="AD19" s="80">
        <v>24104.625</v>
      </c>
      <c r="AE19" s="165">
        <v>250613.14199999999</v>
      </c>
      <c r="AF19" s="34">
        <v>521932.745</v>
      </c>
      <c r="AG19" s="34">
        <v>67744.514649999997</v>
      </c>
      <c r="AH19" s="34">
        <v>288905.21899999998</v>
      </c>
    </row>
    <row r="20" spans="1:34" s="59" customFormat="1" outlineLevel="1" collapsed="1" x14ac:dyDescent="0.3">
      <c r="B20" s="147" t="s">
        <v>24</v>
      </c>
      <c r="C20" s="148"/>
      <c r="D20" s="149"/>
      <c r="E20" s="149"/>
      <c r="F20" s="149">
        <v>257</v>
      </c>
      <c r="G20" s="150">
        <v>908</v>
      </c>
      <c r="H20" s="148">
        <v>349</v>
      </c>
      <c r="I20" s="149">
        <v>365</v>
      </c>
      <c r="J20" s="149">
        <v>290</v>
      </c>
      <c r="K20" s="149">
        <v>605</v>
      </c>
      <c r="L20" s="150">
        <v>1609</v>
      </c>
      <c r="M20" s="149">
        <v>266</v>
      </c>
      <c r="N20" s="149">
        <v>316</v>
      </c>
      <c r="O20" s="149">
        <v>214</v>
      </c>
      <c r="P20" s="149">
        <v>329</v>
      </c>
      <c r="Q20" s="150">
        <v>1125</v>
      </c>
      <c r="R20" s="149">
        <v>364</v>
      </c>
      <c r="S20" s="149">
        <f>SUM(S21:S23)</f>
        <v>398</v>
      </c>
      <c r="T20" s="149">
        <f>SUM(T21:T23)</f>
        <v>685</v>
      </c>
      <c r="U20" s="149">
        <v>445</v>
      </c>
      <c r="V20" s="150">
        <f t="shared" si="1"/>
        <v>1892</v>
      </c>
      <c r="W20" s="149">
        <v>370</v>
      </c>
      <c r="X20" s="149">
        <v>723</v>
      </c>
      <c r="Y20" s="164">
        <v>426.5</v>
      </c>
      <c r="Z20" s="164">
        <v>271.5</v>
      </c>
      <c r="AA20" s="33">
        <f t="shared" si="0"/>
        <v>1791</v>
      </c>
      <c r="AB20" s="59">
        <v>291</v>
      </c>
      <c r="AC20" s="59">
        <v>567</v>
      </c>
      <c r="AD20" s="59">
        <v>381</v>
      </c>
      <c r="AE20" s="59">
        <v>495</v>
      </c>
      <c r="AF20" s="33">
        <v>1733</v>
      </c>
      <c r="AG20" s="33">
        <f>SUM(AG21:AG23)</f>
        <v>431</v>
      </c>
      <c r="AH20" s="33">
        <v>656</v>
      </c>
    </row>
    <row r="21" spans="1:34" s="19" customFormat="1" hidden="1" outlineLevel="2" x14ac:dyDescent="0.3">
      <c r="B21" s="151" t="s">
        <v>18</v>
      </c>
      <c r="C21" s="152"/>
      <c r="D21" s="153"/>
      <c r="E21" s="153"/>
      <c r="F21" s="153">
        <v>176</v>
      </c>
      <c r="G21" s="154">
        <v>460</v>
      </c>
      <c r="H21" s="152">
        <v>281</v>
      </c>
      <c r="I21" s="153">
        <v>330</v>
      </c>
      <c r="J21" s="153">
        <v>249</v>
      </c>
      <c r="K21" s="153">
        <v>504</v>
      </c>
      <c r="L21" s="154">
        <v>1364</v>
      </c>
      <c r="M21" s="153">
        <v>230</v>
      </c>
      <c r="N21" s="153">
        <v>263</v>
      </c>
      <c r="O21" s="153">
        <v>118</v>
      </c>
      <c r="P21" s="153">
        <v>304</v>
      </c>
      <c r="Q21" s="154">
        <v>915</v>
      </c>
      <c r="R21" s="153">
        <v>326</v>
      </c>
      <c r="S21" s="155">
        <v>242</v>
      </c>
      <c r="T21" s="155">
        <v>202</v>
      </c>
      <c r="U21" s="155">
        <v>217</v>
      </c>
      <c r="V21" s="154">
        <f>SUM(R21:U21)</f>
        <v>987</v>
      </c>
      <c r="W21" s="19">
        <v>243</v>
      </c>
      <c r="X21" s="19">
        <v>333</v>
      </c>
      <c r="Y21" s="17">
        <v>118</v>
      </c>
      <c r="Z21" s="146">
        <v>107</v>
      </c>
      <c r="AA21" s="34">
        <f t="shared" ref="AA21:AA23" si="2">SUM(W21:Z21)</f>
        <v>801</v>
      </c>
      <c r="AB21" s="19">
        <v>207</v>
      </c>
      <c r="AC21" s="19">
        <v>271</v>
      </c>
      <c r="AD21" s="19">
        <v>208</v>
      </c>
      <c r="AE21" s="19">
        <v>209</v>
      </c>
      <c r="AF21" s="34">
        <v>894</v>
      </c>
      <c r="AG21" s="34">
        <v>277</v>
      </c>
      <c r="AH21" s="34">
        <v>224</v>
      </c>
    </row>
    <row r="22" spans="1:34" s="19" customFormat="1" hidden="1" outlineLevel="2" x14ac:dyDescent="0.3">
      <c r="B22" s="151" t="s">
        <v>19</v>
      </c>
      <c r="C22" s="152"/>
      <c r="D22" s="153"/>
      <c r="E22" s="153"/>
      <c r="F22" s="153">
        <v>33</v>
      </c>
      <c r="G22" s="154">
        <v>120</v>
      </c>
      <c r="H22" s="152">
        <v>22</v>
      </c>
      <c r="I22" s="153">
        <v>11</v>
      </c>
      <c r="J22" s="153">
        <v>10</v>
      </c>
      <c r="K22" s="153">
        <v>4</v>
      </c>
      <c r="L22" s="154">
        <v>47</v>
      </c>
      <c r="M22" s="153">
        <v>11</v>
      </c>
      <c r="N22" s="153">
        <v>18</v>
      </c>
      <c r="O22" s="153">
        <v>15</v>
      </c>
      <c r="P22" s="153">
        <v>1</v>
      </c>
      <c r="Q22" s="154">
        <v>45</v>
      </c>
      <c r="R22" s="153">
        <v>4</v>
      </c>
      <c r="S22" s="155">
        <v>68</v>
      </c>
      <c r="T22" s="155">
        <v>442</v>
      </c>
      <c r="U22" s="155">
        <v>182</v>
      </c>
      <c r="V22" s="154">
        <f>SUM(R22:U22)</f>
        <v>696</v>
      </c>
      <c r="W22" s="155">
        <v>108</v>
      </c>
      <c r="X22" s="155">
        <v>93</v>
      </c>
      <c r="Y22" s="17">
        <v>249</v>
      </c>
      <c r="Z22" s="146">
        <f>52+91</f>
        <v>143</v>
      </c>
      <c r="AA22" s="34">
        <f t="shared" si="2"/>
        <v>593</v>
      </c>
      <c r="AB22" s="19">
        <v>59</v>
      </c>
      <c r="AC22" s="19">
        <v>211</v>
      </c>
      <c r="AD22" s="19">
        <f>127+35</f>
        <v>162</v>
      </c>
      <c r="AE22" s="19">
        <v>147</v>
      </c>
      <c r="AF22" s="34">
        <v>580</v>
      </c>
      <c r="AG22" s="34">
        <v>125</v>
      </c>
      <c r="AH22" s="34">
        <v>346</v>
      </c>
    </row>
    <row r="23" spans="1:34" s="19" customFormat="1" hidden="1" outlineLevel="2" x14ac:dyDescent="0.3">
      <c r="B23" s="151" t="s">
        <v>20</v>
      </c>
      <c r="C23" s="152"/>
      <c r="D23" s="153"/>
      <c r="E23" s="153"/>
      <c r="F23" s="153">
        <v>48</v>
      </c>
      <c r="G23" s="154">
        <v>328</v>
      </c>
      <c r="H23" s="152">
        <v>46</v>
      </c>
      <c r="I23" s="153">
        <v>24</v>
      </c>
      <c r="J23" s="153">
        <v>31</v>
      </c>
      <c r="K23" s="153">
        <v>97</v>
      </c>
      <c r="L23" s="154">
        <v>198</v>
      </c>
      <c r="M23" s="153">
        <v>25</v>
      </c>
      <c r="N23" s="153">
        <v>35</v>
      </c>
      <c r="O23" s="153">
        <v>81</v>
      </c>
      <c r="P23" s="153">
        <v>24</v>
      </c>
      <c r="Q23" s="154">
        <v>165</v>
      </c>
      <c r="R23" s="153">
        <v>34</v>
      </c>
      <c r="S23" s="155">
        <v>88</v>
      </c>
      <c r="T23" s="155">
        <v>41</v>
      </c>
      <c r="U23" s="155">
        <v>46</v>
      </c>
      <c r="V23" s="154">
        <f>SUM(R23:U23)</f>
        <v>209</v>
      </c>
      <c r="W23" s="155">
        <v>19</v>
      </c>
      <c r="X23" s="155">
        <v>297</v>
      </c>
      <c r="Y23" s="138">
        <v>59.5</v>
      </c>
      <c r="Z23" s="146">
        <v>22</v>
      </c>
      <c r="AA23" s="34">
        <f t="shared" si="2"/>
        <v>397.5</v>
      </c>
      <c r="AB23" s="19">
        <v>25</v>
      </c>
      <c r="AC23" s="19">
        <v>85</v>
      </c>
      <c r="AD23" s="168">
        <v>10.5</v>
      </c>
      <c r="AE23" s="168">
        <v>138.5</v>
      </c>
      <c r="AF23" s="34">
        <v>259</v>
      </c>
      <c r="AG23" s="34">
        <v>29</v>
      </c>
      <c r="AH23" s="34">
        <v>86</v>
      </c>
    </row>
    <row r="24" spans="1:34" s="21" customFormat="1" outlineLevel="1" collapsed="1" x14ac:dyDescent="0.3">
      <c r="A24" s="59"/>
      <c r="B24" s="25" t="s">
        <v>28</v>
      </c>
      <c r="C24" s="23"/>
      <c r="D24" s="24"/>
      <c r="E24" s="24"/>
      <c r="F24" s="24">
        <v>625</v>
      </c>
      <c r="G24" s="33">
        <v>601.2845489977974</v>
      </c>
      <c r="H24" s="23">
        <v>721</v>
      </c>
      <c r="I24" s="24">
        <v>380.34581701369859</v>
      </c>
      <c r="J24" s="24">
        <v>721</v>
      </c>
      <c r="K24" s="24">
        <v>780</v>
      </c>
      <c r="L24" s="33">
        <v>614.24812966438787</v>
      </c>
      <c r="M24" s="24">
        <v>575</v>
      </c>
      <c r="N24" s="24">
        <v>556</v>
      </c>
      <c r="O24" s="24">
        <v>1185.7629571495329</v>
      </c>
      <c r="P24" s="24">
        <v>447.06376306990876</v>
      </c>
      <c r="Q24" s="33">
        <v>648.50151810666671</v>
      </c>
      <c r="R24" s="24">
        <v>522.39155563186807</v>
      </c>
      <c r="S24" s="85">
        <v>1158</v>
      </c>
      <c r="T24" s="85">
        <v>716</v>
      </c>
      <c r="U24" s="85">
        <f>U16/U20</f>
        <v>826.64940629213493</v>
      </c>
      <c r="V24" s="33">
        <f t="shared" ref="V24:W24" si="3">V16/V20</f>
        <v>797.58344866279083</v>
      </c>
      <c r="W24" s="85">
        <f t="shared" si="3"/>
        <v>560.32702413513516</v>
      </c>
      <c r="X24" s="85">
        <v>663</v>
      </c>
      <c r="Y24" s="21">
        <v>697</v>
      </c>
      <c r="Z24" s="21">
        <v>851</v>
      </c>
      <c r="AA24" s="33">
        <f t="shared" ref="AA24:AA26" si="4">AA16/AA20</f>
        <v>815.30381663316587</v>
      </c>
      <c r="AB24" s="164">
        <f t="shared" ref="AB24:AF24" si="5">AB16/AB20</f>
        <v>589.85223367697597</v>
      </c>
      <c r="AC24" s="164">
        <f t="shared" si="5"/>
        <v>628.77993347619042</v>
      </c>
      <c r="AD24" s="164">
        <f t="shared" si="5"/>
        <v>497.65299475065615</v>
      </c>
      <c r="AE24" s="164">
        <f t="shared" si="5"/>
        <v>784.73368802020207</v>
      </c>
      <c r="AF24" s="33">
        <f t="shared" si="5"/>
        <v>638.32310568378534</v>
      </c>
      <c r="AG24" s="33">
        <f t="shared" ref="AG24:AH27" si="6">AG16/AG20</f>
        <v>476.04462974477963</v>
      </c>
      <c r="AH24" s="33">
        <f>AH16/AH20</f>
        <v>832.98640853658537</v>
      </c>
    </row>
    <row r="25" spans="1:34" hidden="1" outlineLevel="2" x14ac:dyDescent="0.3">
      <c r="B25" s="16" t="s">
        <v>18</v>
      </c>
      <c r="C25" s="3"/>
      <c r="D25" s="2"/>
      <c r="E25" s="2"/>
      <c r="F25" s="2">
        <v>188</v>
      </c>
      <c r="G25" s="34">
        <v>187.97826086956522</v>
      </c>
      <c r="H25" s="3">
        <v>210</v>
      </c>
      <c r="I25" s="2">
        <v>197</v>
      </c>
      <c r="J25" s="2">
        <v>185</v>
      </c>
      <c r="K25" s="2">
        <v>247</v>
      </c>
      <c r="L25" s="34">
        <v>216.05278592375367</v>
      </c>
      <c r="M25" s="2">
        <v>257</v>
      </c>
      <c r="N25" s="2">
        <v>207.9253589353612</v>
      </c>
      <c r="O25" s="2">
        <v>207.28699533898305</v>
      </c>
      <c r="P25" s="2">
        <v>210.77470855263158</v>
      </c>
      <c r="Q25" s="34">
        <v>221.07841120218583</v>
      </c>
      <c r="R25" s="2">
        <v>208.15465990797546</v>
      </c>
      <c r="S25" s="80">
        <v>234</v>
      </c>
      <c r="T25" s="80">
        <v>226</v>
      </c>
      <c r="U25" s="80">
        <f t="shared" ref="U25:W26" si="7">U17/U21</f>
        <v>259.03324032258064</v>
      </c>
      <c r="V25" s="34">
        <f t="shared" si="7"/>
        <v>229.44130524822694</v>
      </c>
      <c r="W25" s="80">
        <f>W17/W21</f>
        <v>260.96616810699589</v>
      </c>
      <c r="X25" s="80">
        <v>149</v>
      </c>
      <c r="Y25" s="80">
        <v>279.6376276271186</v>
      </c>
      <c r="Z25" s="146">
        <v>279.62308757009345</v>
      </c>
      <c r="AA25" s="34">
        <f>AA17/AA21</f>
        <v>264.73494292134831</v>
      </c>
      <c r="AB25" s="138">
        <v>267.78357487922705</v>
      </c>
      <c r="AC25" s="138">
        <v>255.67515177121771</v>
      </c>
      <c r="AD25" s="138">
        <f t="shared" ref="AD25:AE27" si="8">AD17/AD21</f>
        <v>248.75480769230768</v>
      </c>
      <c r="AE25" s="138">
        <f t="shared" si="8"/>
        <v>271.32492344497609</v>
      </c>
      <c r="AF25" s="34">
        <f>AF17/AF21</f>
        <v>261.24064093959731</v>
      </c>
      <c r="AG25" s="34">
        <f t="shared" si="6"/>
        <v>247.82090018050545</v>
      </c>
      <c r="AH25" s="34">
        <f t="shared" si="6"/>
        <v>261.4786205357143</v>
      </c>
    </row>
    <row r="26" spans="1:34" hidden="1" outlineLevel="2" x14ac:dyDescent="0.3">
      <c r="B26" s="16" t="s">
        <v>19</v>
      </c>
      <c r="C26" s="3"/>
      <c r="D26" s="2"/>
      <c r="E26" s="2"/>
      <c r="F26" s="2">
        <v>396</v>
      </c>
      <c r="G26" s="34">
        <v>416</v>
      </c>
      <c r="H26" s="3">
        <v>401</v>
      </c>
      <c r="I26" s="2">
        <v>437</v>
      </c>
      <c r="J26" s="2">
        <v>526</v>
      </c>
      <c r="K26" s="2">
        <v>458</v>
      </c>
      <c r="L26" s="34">
        <v>441.02127659574467</v>
      </c>
      <c r="M26" s="2">
        <v>493</v>
      </c>
      <c r="N26" s="2">
        <v>555.09480888888891</v>
      </c>
      <c r="O26" s="2">
        <v>433.76468</v>
      </c>
      <c r="P26" s="2">
        <v>480.66084000000006</v>
      </c>
      <c r="Q26" s="34">
        <v>497.86305777777784</v>
      </c>
      <c r="R26" s="2">
        <v>488.94691749999998</v>
      </c>
      <c r="S26" s="80">
        <v>402</v>
      </c>
      <c r="T26" s="80">
        <v>808</v>
      </c>
      <c r="U26" s="80">
        <f t="shared" si="7"/>
        <v>775.18564835164841</v>
      </c>
      <c r="V26" s="34">
        <f t="shared" si="7"/>
        <v>637.73442481321831</v>
      </c>
      <c r="W26" s="80">
        <f t="shared" si="7"/>
        <v>591.68312768518513</v>
      </c>
      <c r="X26" s="80">
        <v>398</v>
      </c>
      <c r="Y26" s="80">
        <v>730</v>
      </c>
      <c r="Z26" s="146">
        <v>836.87477734265735</v>
      </c>
      <c r="AA26" s="34">
        <f t="shared" si="4"/>
        <v>634.2853690387858</v>
      </c>
      <c r="AB26" s="138">
        <v>652.49322033898306</v>
      </c>
      <c r="AC26" s="138">
        <v>557.97992607109006</v>
      </c>
      <c r="AD26" s="138">
        <f t="shared" si="8"/>
        <v>702.22429043209877</v>
      </c>
      <c r="AE26" s="138">
        <f t="shared" si="8"/>
        <v>551.85799319727892</v>
      </c>
      <c r="AF26" s="34">
        <f t="shared" ref="AF26:AF27" si="9">AF18/AF22</f>
        <v>604.71045517241384</v>
      </c>
      <c r="AG26" s="34">
        <f t="shared" si="6"/>
        <v>550.27465136000001</v>
      </c>
      <c r="AH26" s="34">
        <f t="shared" si="6"/>
        <v>575.03657225433528</v>
      </c>
    </row>
    <row r="27" spans="1:34" hidden="1" outlineLevel="2" x14ac:dyDescent="0.3">
      <c r="B27" s="16" t="s">
        <v>20</v>
      </c>
      <c r="C27" s="3"/>
      <c r="D27" s="2"/>
      <c r="E27" s="2"/>
      <c r="F27" s="2">
        <v>2386</v>
      </c>
      <c r="G27" s="34">
        <v>1248.7042682926829</v>
      </c>
      <c r="H27" s="3">
        <v>3999</v>
      </c>
      <c r="I27" s="2">
        <v>2871</v>
      </c>
      <c r="J27" s="2">
        <v>2401</v>
      </c>
      <c r="K27" s="2">
        <v>3563</v>
      </c>
      <c r="L27" s="34">
        <v>3398.5</v>
      </c>
      <c r="M27" s="2">
        <v>3539</v>
      </c>
      <c r="N27" s="2">
        <v>3173.6077302857143</v>
      </c>
      <c r="O27" s="2">
        <v>2750.4560145679015</v>
      </c>
      <c r="P27" s="2">
        <v>3438.6585754166663</v>
      </c>
      <c r="Q27" s="34">
        <v>3059.8425063636364</v>
      </c>
      <c r="R27" s="2">
        <v>3539.3035132352943</v>
      </c>
      <c r="S27" s="80">
        <v>4280</v>
      </c>
      <c r="T27" s="80">
        <v>4173</v>
      </c>
      <c r="U27" s="80">
        <f>U19/U23</f>
        <v>3707.9344308695649</v>
      </c>
      <c r="V27" s="34">
        <f t="shared" ref="V27" si="10">V19/V23</f>
        <v>4012.9481113397128</v>
      </c>
      <c r="W27" s="80">
        <f>W19/W23</f>
        <v>4210.7601205263163</v>
      </c>
      <c r="X27" s="80">
        <v>1802</v>
      </c>
      <c r="Y27" s="80">
        <v>2465.8133785964915</v>
      </c>
      <c r="Z27" s="146">
        <v>3812.9605920930226</v>
      </c>
      <c r="AA27" s="34">
        <f>AA19/AA23</f>
        <v>2193.7727864150943</v>
      </c>
      <c r="AB27" s="80">
        <v>3108.7359999999999</v>
      </c>
      <c r="AC27" s="80">
        <v>1994.0763735294115</v>
      </c>
      <c r="AD27" s="80">
        <f t="shared" si="8"/>
        <v>2295.6785714285716</v>
      </c>
      <c r="AE27" s="80">
        <f t="shared" si="8"/>
        <v>1809.4811696750901</v>
      </c>
      <c r="AF27" s="34">
        <f t="shared" si="9"/>
        <v>2015.1843436293436</v>
      </c>
      <c r="AG27" s="34">
        <f t="shared" si="6"/>
        <v>2336.017746551724</v>
      </c>
      <c r="AH27" s="34">
        <f t="shared" si="6"/>
        <v>3359.3630116279069</v>
      </c>
    </row>
    <row r="28" spans="1:34" outlineLevel="1" collapsed="1" x14ac:dyDescent="0.3">
      <c r="A28" s="17"/>
      <c r="B28" s="25" t="s">
        <v>25</v>
      </c>
      <c r="C28" s="3"/>
      <c r="D28" s="2"/>
      <c r="E28" s="2"/>
      <c r="F28" s="2"/>
      <c r="G28" s="34"/>
      <c r="H28" s="3"/>
      <c r="I28" s="2"/>
      <c r="J28" s="2"/>
      <c r="K28" s="2"/>
      <c r="L28" s="34"/>
      <c r="M28" s="2"/>
      <c r="N28" s="2"/>
      <c r="O28" s="2"/>
      <c r="P28" s="2"/>
      <c r="Q28" s="34"/>
      <c r="R28" s="2"/>
      <c r="S28" s="80"/>
      <c r="T28" s="80"/>
      <c r="U28" s="80"/>
      <c r="V28" s="34"/>
      <c r="W28" s="80"/>
      <c r="X28" s="80"/>
      <c r="Y28" s="80"/>
      <c r="Z28" s="21"/>
      <c r="AA28" s="33"/>
      <c r="AF28" s="33"/>
      <c r="AG28" s="33"/>
      <c r="AH28" s="33"/>
    </row>
    <row r="29" spans="1:34" hidden="1" outlineLevel="2" x14ac:dyDescent="0.3">
      <c r="B29" s="16" t="s">
        <v>26</v>
      </c>
      <c r="C29" s="124"/>
      <c r="D29" s="93"/>
      <c r="E29" s="93"/>
      <c r="F29" s="94">
        <v>7.218</v>
      </c>
      <c r="G29" s="99">
        <v>7.218</v>
      </c>
      <c r="H29" s="95">
        <v>6.7030000000000003</v>
      </c>
      <c r="I29" s="94">
        <v>7.1185</v>
      </c>
      <c r="J29" s="94">
        <v>9.9252000000000002</v>
      </c>
      <c r="K29" s="94">
        <v>9.3462000000000014</v>
      </c>
      <c r="L29" s="99">
        <v>9.3462000000000014</v>
      </c>
      <c r="M29" s="94">
        <v>9.4860000000000007</v>
      </c>
      <c r="N29" s="94">
        <v>10.249000000000001</v>
      </c>
      <c r="O29" s="94">
        <v>10.802</v>
      </c>
      <c r="P29" s="94">
        <v>11.284000000000001</v>
      </c>
      <c r="Q29" s="99">
        <v>11.284000000000001</v>
      </c>
      <c r="R29" s="94">
        <v>11.186</v>
      </c>
      <c r="S29" s="96">
        <v>11.1</v>
      </c>
      <c r="T29" s="96">
        <v>12</v>
      </c>
      <c r="U29" s="96">
        <v>12.869</v>
      </c>
      <c r="V29" s="99">
        <f>U29</f>
        <v>12.869</v>
      </c>
      <c r="W29" s="96">
        <f>13062/1000</f>
        <v>13.061999999999999</v>
      </c>
      <c r="X29" s="96">
        <v>12.1</v>
      </c>
      <c r="Y29" s="96">
        <v>15.3</v>
      </c>
      <c r="Z29" s="157">
        <v>15.7</v>
      </c>
      <c r="AA29" s="144">
        <f>Z29</f>
        <v>15.7</v>
      </c>
      <c r="AB29" s="96">
        <v>15.8</v>
      </c>
      <c r="AC29" s="96">
        <v>15.3</v>
      </c>
      <c r="AD29" s="96">
        <v>16.34</v>
      </c>
      <c r="AE29" s="157">
        <v>15.1</v>
      </c>
      <c r="AF29" s="144">
        <v>15.1</v>
      </c>
      <c r="AG29" s="99">
        <v>14.324</v>
      </c>
      <c r="AH29" s="99">
        <v>17.158911879000001</v>
      </c>
    </row>
    <row r="30" spans="1:34" hidden="1" outlineLevel="2" x14ac:dyDescent="0.3">
      <c r="B30" s="16" t="s">
        <v>27</v>
      </c>
      <c r="C30" s="3"/>
      <c r="D30" s="2"/>
      <c r="E30" s="2"/>
      <c r="F30" s="2">
        <v>12666</v>
      </c>
      <c r="G30" s="34">
        <v>12666</v>
      </c>
      <c r="H30" s="3">
        <v>12413</v>
      </c>
      <c r="I30" s="2">
        <v>12681</v>
      </c>
      <c r="J30" s="2">
        <v>12656</v>
      </c>
      <c r="K30" s="2">
        <v>11801</v>
      </c>
      <c r="L30" s="34">
        <v>11801</v>
      </c>
      <c r="M30" s="2">
        <v>11752</v>
      </c>
      <c r="N30" s="2">
        <v>11966</v>
      </c>
      <c r="O30" s="2">
        <v>12191</v>
      </c>
      <c r="P30" s="2">
        <v>13145</v>
      </c>
      <c r="Q30" s="34">
        <v>13145</v>
      </c>
      <c r="R30" s="2">
        <v>12659</v>
      </c>
      <c r="S30" s="80">
        <v>13248</v>
      </c>
      <c r="T30" s="80">
        <v>14503</v>
      </c>
      <c r="U30" s="80">
        <v>16344</v>
      </c>
      <c r="V30" s="34">
        <f>U30</f>
        <v>16344</v>
      </c>
      <c r="W30" s="80">
        <v>16565</v>
      </c>
      <c r="X30" s="80">
        <v>15941</v>
      </c>
      <c r="Y30" s="80">
        <v>18283</v>
      </c>
      <c r="Z30" s="143">
        <v>20218</v>
      </c>
      <c r="AA30" s="143">
        <f>Z30</f>
        <v>20218</v>
      </c>
      <c r="AB30" s="80">
        <v>19627</v>
      </c>
      <c r="AC30" s="80">
        <v>16797</v>
      </c>
      <c r="AD30" s="80">
        <v>17904</v>
      </c>
      <c r="AE30" s="143">
        <v>15659</v>
      </c>
      <c r="AF30" s="143">
        <f>AE30</f>
        <v>15659</v>
      </c>
      <c r="AG30" s="143">
        <v>13890</v>
      </c>
      <c r="AH30" s="143">
        <v>14649</v>
      </c>
    </row>
    <row r="31" spans="1:34" hidden="1" outlineLevel="2" x14ac:dyDescent="0.3">
      <c r="B31" s="16" t="s">
        <v>28</v>
      </c>
      <c r="F31" s="138">
        <v>569.87209853150171</v>
      </c>
      <c r="G31" s="34">
        <v>569.87209853150171</v>
      </c>
      <c r="H31" s="138">
        <v>539.99838878595017</v>
      </c>
      <c r="I31" s="138">
        <v>561.35162842047157</v>
      </c>
      <c r="J31" s="138">
        <v>784.22882427307206</v>
      </c>
      <c r="K31" s="138">
        <v>791.98373019235669</v>
      </c>
      <c r="L31" s="34">
        <v>791.98373019235669</v>
      </c>
      <c r="M31" s="138">
        <v>807.18175629680059</v>
      </c>
      <c r="N31" s="138">
        <v>856.51011198395497</v>
      </c>
      <c r="O31" s="138">
        <v>886.06348945943728</v>
      </c>
      <c r="P31" s="138">
        <v>858.42525675161653</v>
      </c>
      <c r="Q31" s="34">
        <v>858.42525675161653</v>
      </c>
      <c r="R31" s="138">
        <v>883.64009795402478</v>
      </c>
      <c r="S31" s="139">
        <v>837.86231884057975</v>
      </c>
      <c r="T31" s="139">
        <v>827.41501758256913</v>
      </c>
      <c r="U31" s="139">
        <f>(U29/U30)*1000000</f>
        <v>787.38374938815457</v>
      </c>
      <c r="V31" s="34">
        <f>(V29/V30)*1000000</f>
        <v>787.38374938815457</v>
      </c>
      <c r="W31" s="139">
        <f>(W29/W30)*1000000</f>
        <v>788.53003320253538</v>
      </c>
      <c r="X31" s="139">
        <v>757</v>
      </c>
      <c r="Y31" s="139">
        <f>(Y29/Y30)*1000000</f>
        <v>836.84296887819289</v>
      </c>
      <c r="Z31" s="143">
        <f>(Z29/Z30)*1000000</f>
        <v>776.53576021367098</v>
      </c>
      <c r="AA31" s="34">
        <f>Z31</f>
        <v>776.53576021367098</v>
      </c>
      <c r="AB31" s="139">
        <f>(AB29/AB30)*1000000</f>
        <v>805.01350180873294</v>
      </c>
      <c r="AC31" s="139">
        <f>(AC29/AC30)*1000000</f>
        <v>910.8769423111271</v>
      </c>
      <c r="AD31" s="139">
        <f>(AD29/AD30)*1000000</f>
        <v>912.64521894548704</v>
      </c>
      <c r="AE31" s="139">
        <f>(AE29/AE30)*1000000</f>
        <v>964.30167954530941</v>
      </c>
      <c r="AF31" s="34">
        <f>AE31</f>
        <v>964.30167954530941</v>
      </c>
      <c r="AG31" s="143">
        <f>(AG29/AG30)*1000000</f>
        <v>1031.2455003599712</v>
      </c>
      <c r="AH31" s="143">
        <f>(AH29/AH30)*1000000</f>
        <v>1171.3367382756503</v>
      </c>
    </row>
    <row r="32" spans="1:34" hidden="1" outlineLevel="2" x14ac:dyDescent="0.3">
      <c r="B32" s="54" t="s">
        <v>147</v>
      </c>
      <c r="C32" s="54"/>
      <c r="D32" s="54"/>
      <c r="E32" s="54"/>
      <c r="F32" s="97">
        <f>5/7.2</f>
        <v>0.69444444444444442</v>
      </c>
      <c r="G32" s="161">
        <f>F32</f>
        <v>0.69444444444444442</v>
      </c>
      <c r="H32" s="97">
        <f>4.4/6.7</f>
        <v>0.65671641791044777</v>
      </c>
      <c r="I32" s="97">
        <f>4.7/7.1</f>
        <v>0.6619718309859155</v>
      </c>
      <c r="J32" s="97">
        <v>0.59</v>
      </c>
      <c r="K32" s="97">
        <v>0.69</v>
      </c>
      <c r="L32" s="158">
        <f>K32</f>
        <v>0.69</v>
      </c>
      <c r="M32" s="97">
        <v>0.68</v>
      </c>
      <c r="N32" s="97">
        <v>0.69</v>
      </c>
      <c r="O32" s="97">
        <v>0.68</v>
      </c>
      <c r="P32" s="97">
        <v>0.69</v>
      </c>
      <c r="Q32" s="160">
        <f>P32</f>
        <v>0.69</v>
      </c>
      <c r="R32" s="97">
        <v>0.68</v>
      </c>
      <c r="S32" s="98">
        <v>0.7</v>
      </c>
      <c r="T32" s="98">
        <v>0.69</v>
      </c>
      <c r="U32" s="159">
        <v>0.75</v>
      </c>
      <c r="V32" s="159">
        <v>0.75</v>
      </c>
      <c r="W32" s="98">
        <v>0.74660000000000004</v>
      </c>
      <c r="X32" s="98">
        <v>0.77</v>
      </c>
      <c r="Y32" s="98">
        <v>0.75829999999999997</v>
      </c>
      <c r="Z32" s="159">
        <v>0.75339999999999996</v>
      </c>
      <c r="AA32" s="158">
        <f>Z32</f>
        <v>0.75339999999999996</v>
      </c>
      <c r="AB32" s="98">
        <v>0.78</v>
      </c>
      <c r="AC32" s="98">
        <v>0.75</v>
      </c>
      <c r="AD32" s="98">
        <v>0.75</v>
      </c>
      <c r="AE32" s="159">
        <v>0.73</v>
      </c>
      <c r="AF32" s="158">
        <v>0.73</v>
      </c>
      <c r="AG32" s="158">
        <v>0.74</v>
      </c>
      <c r="AH32" s="158">
        <v>0.72</v>
      </c>
    </row>
    <row r="33" spans="1:34" x14ac:dyDescent="0.3">
      <c r="B33" s="133"/>
      <c r="C33" s="133"/>
      <c r="D33" s="133"/>
      <c r="E33" s="133"/>
      <c r="F33" s="140"/>
      <c r="G33" s="141"/>
      <c r="H33" s="140"/>
      <c r="I33" s="140"/>
      <c r="J33" s="140"/>
      <c r="K33" s="140"/>
      <c r="L33" s="141"/>
      <c r="M33" s="140"/>
      <c r="N33" s="140"/>
      <c r="O33" s="140"/>
      <c r="P33" s="140"/>
      <c r="Q33" s="141"/>
      <c r="R33" s="140"/>
      <c r="S33" s="142"/>
      <c r="T33" s="142"/>
      <c r="U33" s="142"/>
      <c r="V33" s="141"/>
      <c r="W33" s="142"/>
      <c r="AA33" s="141"/>
      <c r="AF33" s="141"/>
    </row>
    <row r="34" spans="1:34" ht="6" customHeight="1" x14ac:dyDescent="0.3">
      <c r="T34" s="81"/>
      <c r="U34" s="81"/>
      <c r="W34" s="81"/>
    </row>
    <row r="35" spans="1:34" s="56" customFormat="1" x14ac:dyDescent="0.3">
      <c r="A35" s="19"/>
      <c r="B35" s="57" t="s">
        <v>29</v>
      </c>
      <c r="C35" s="55"/>
      <c r="D35" s="55"/>
      <c r="E35" s="55"/>
      <c r="F35" s="55"/>
      <c r="H35" s="55"/>
      <c r="I35" s="55"/>
      <c r="J35" s="55"/>
      <c r="K35" s="55"/>
      <c r="M35" s="55"/>
      <c r="N35" s="55"/>
      <c r="O35" s="55"/>
      <c r="P35" s="55"/>
      <c r="R35" s="55"/>
      <c r="S35" s="84"/>
      <c r="T35" s="84"/>
      <c r="U35" s="84"/>
      <c r="W35" s="84"/>
      <c r="X35" s="84"/>
      <c r="Y35" s="84"/>
      <c r="Z35" s="84"/>
    </row>
    <row r="36" spans="1:34" ht="28.95" customHeight="1" outlineLevel="1" x14ac:dyDescent="0.3">
      <c r="B36" s="1" t="s">
        <v>30</v>
      </c>
      <c r="C36" s="3">
        <v>74012</v>
      </c>
      <c r="D36" s="2">
        <v>81219</v>
      </c>
      <c r="E36" s="2">
        <v>135666</v>
      </c>
      <c r="F36" s="2">
        <v>144330</v>
      </c>
      <c r="G36" s="73">
        <v>435227</v>
      </c>
      <c r="H36" s="3">
        <v>177143</v>
      </c>
      <c r="I36" s="2">
        <v>189522</v>
      </c>
      <c r="J36" s="2">
        <v>182248</v>
      </c>
      <c r="K36" s="2">
        <v>333255</v>
      </c>
      <c r="L36" s="73">
        <v>882168</v>
      </c>
      <c r="M36" s="2">
        <v>144477</v>
      </c>
      <c r="N36" s="2">
        <v>190759</v>
      </c>
      <c r="O36" s="2">
        <v>313544</v>
      </c>
      <c r="P36" s="2">
        <v>180638</v>
      </c>
      <c r="Q36" s="73">
        <v>829418</v>
      </c>
      <c r="R36" s="2">
        <v>229926.85735000001</v>
      </c>
      <c r="S36" s="80">
        <v>356401</v>
      </c>
      <c r="T36" s="80">
        <v>411757</v>
      </c>
      <c r="U36" s="80">
        <v>357414</v>
      </c>
      <c r="V36" s="73">
        <v>1355498.8573499999</v>
      </c>
      <c r="W36" s="80">
        <v>290219</v>
      </c>
      <c r="X36" s="80">
        <v>468973</v>
      </c>
      <c r="Y36" s="80">
        <v>359393</v>
      </c>
      <c r="Z36" s="100">
        <v>345947</v>
      </c>
      <c r="AA36" s="73">
        <v>1464532</v>
      </c>
      <c r="AB36" s="80">
        <v>321793</v>
      </c>
      <c r="AC36" s="80">
        <v>443027</v>
      </c>
      <c r="AD36" s="80">
        <v>331002</v>
      </c>
      <c r="AE36" s="100">
        <v>367354</v>
      </c>
      <c r="AF36" s="171">
        <v>1463176</v>
      </c>
      <c r="AG36" s="171">
        <v>314566</v>
      </c>
      <c r="AH36" s="171">
        <v>530805</v>
      </c>
    </row>
    <row r="37" spans="1:34" outlineLevel="1" x14ac:dyDescent="0.3">
      <c r="B37" s="1" t="s">
        <v>31</v>
      </c>
      <c r="C37" s="3">
        <v>-41746</v>
      </c>
      <c r="D37" s="2">
        <v>-48642</v>
      </c>
      <c r="E37" s="2">
        <v>-85092</v>
      </c>
      <c r="F37" s="2">
        <v>-91045</v>
      </c>
      <c r="G37" s="34">
        <v>-266525</v>
      </c>
      <c r="H37" s="3">
        <v>-109355</v>
      </c>
      <c r="I37" s="2">
        <v>-117898</v>
      </c>
      <c r="J37" s="2">
        <v>-108785</v>
      </c>
      <c r="K37" s="2">
        <v>-249869</v>
      </c>
      <c r="L37" s="34">
        <v>-585907</v>
      </c>
      <c r="M37" s="2">
        <v>-101372</v>
      </c>
      <c r="N37" s="2">
        <v>-142485</v>
      </c>
      <c r="O37" s="2">
        <v>-233902</v>
      </c>
      <c r="P37" s="2">
        <v>-142085</v>
      </c>
      <c r="Q37" s="34">
        <v>-619844</v>
      </c>
      <c r="R37" s="2">
        <v>-175810.99189999999</v>
      </c>
      <c r="S37" s="80">
        <v>-284985</v>
      </c>
      <c r="T37" s="80">
        <v>-323738</v>
      </c>
      <c r="U37" s="80">
        <v>-278565</v>
      </c>
      <c r="V37" s="34">
        <v>-1063098.9919</v>
      </c>
      <c r="W37" s="80">
        <v>-241308</v>
      </c>
      <c r="X37" s="80">
        <v>-388463</v>
      </c>
      <c r="Y37" s="80">
        <v>-265730</v>
      </c>
      <c r="Z37" s="101">
        <v>-271343</v>
      </c>
      <c r="AA37" s="34">
        <v>-1166844</v>
      </c>
      <c r="AB37" s="80">
        <v>-257239</v>
      </c>
      <c r="AC37" s="80">
        <v>-343649</v>
      </c>
      <c r="AD37" s="80">
        <v>-248890</v>
      </c>
      <c r="AE37" s="101">
        <v>-289302</v>
      </c>
      <c r="AF37" s="34">
        <v>-1139080</v>
      </c>
      <c r="AG37" s="34">
        <v>-231446</v>
      </c>
      <c r="AH37" s="34">
        <v>-465553</v>
      </c>
    </row>
    <row r="38" spans="1:34" outlineLevel="1" x14ac:dyDescent="0.3">
      <c r="B38" s="4" t="s">
        <v>32</v>
      </c>
      <c r="C38" s="5">
        <v>32266</v>
      </c>
      <c r="D38" s="5">
        <v>32577</v>
      </c>
      <c r="E38" s="5">
        <v>50574</v>
      </c>
      <c r="F38" s="5">
        <v>53285</v>
      </c>
      <c r="G38" s="35">
        <v>168702</v>
      </c>
      <c r="H38" s="5">
        <v>67788</v>
      </c>
      <c r="I38" s="5">
        <v>71624</v>
      </c>
      <c r="J38" s="5">
        <v>73463</v>
      </c>
      <c r="K38" s="5">
        <v>83386</v>
      </c>
      <c r="L38" s="35">
        <v>296261</v>
      </c>
      <c r="M38" s="5">
        <v>43105</v>
      </c>
      <c r="N38" s="5">
        <v>48274</v>
      </c>
      <c r="O38" s="5">
        <v>79642</v>
      </c>
      <c r="P38" s="5">
        <v>38553</v>
      </c>
      <c r="Q38" s="35">
        <v>209574</v>
      </c>
      <c r="R38" s="5">
        <v>54115.865450000012</v>
      </c>
      <c r="S38" s="5">
        <v>71416</v>
      </c>
      <c r="T38" s="5">
        <v>88019</v>
      </c>
      <c r="U38" s="5">
        <v>78849</v>
      </c>
      <c r="V38" s="35">
        <v>292399.86545000004</v>
      </c>
      <c r="W38" s="5">
        <v>48911</v>
      </c>
      <c r="X38" s="5">
        <v>80510</v>
      </c>
      <c r="Y38" s="5">
        <v>93663</v>
      </c>
      <c r="Z38" s="102">
        <v>74604</v>
      </c>
      <c r="AA38" s="35">
        <v>297688</v>
      </c>
      <c r="AB38" s="5">
        <v>64554</v>
      </c>
      <c r="AC38" s="5">
        <v>99378</v>
      </c>
      <c r="AD38" s="5">
        <v>82112</v>
      </c>
      <c r="AE38" s="102">
        <v>78052</v>
      </c>
      <c r="AF38" s="35">
        <v>324096</v>
      </c>
      <c r="AG38" s="35">
        <f>SUM(AG36:AG37)</f>
        <v>83120</v>
      </c>
      <c r="AH38" s="35">
        <f>SUM(AH36:AH37)</f>
        <v>65252</v>
      </c>
    </row>
    <row r="39" spans="1:34" outlineLevel="1" x14ac:dyDescent="0.3">
      <c r="B39" s="4" t="s">
        <v>33</v>
      </c>
      <c r="C39" s="130">
        <v>0.43595633140571799</v>
      </c>
      <c r="D39" s="130">
        <v>0.40110072766224653</v>
      </c>
      <c r="E39" s="130">
        <v>0.37278315863960021</v>
      </c>
      <c r="F39" s="130">
        <v>0.36918866486523938</v>
      </c>
      <c r="G39" s="131">
        <v>0.38761841521780588</v>
      </c>
      <c r="H39" s="130">
        <v>0.38267388494041538</v>
      </c>
      <c r="I39" s="130">
        <v>0.37791918616308395</v>
      </c>
      <c r="J39" s="130">
        <v>0.40309358676089724</v>
      </c>
      <c r="K39" s="130">
        <v>0.25021680094822285</v>
      </c>
      <c r="L39" s="131">
        <v>0.33583285723354284</v>
      </c>
      <c r="M39" s="130">
        <v>0.29835198682143177</v>
      </c>
      <c r="N39" s="130">
        <v>0.25306276505957781</v>
      </c>
      <c r="O39" s="130">
        <v>0.25400581736534583</v>
      </c>
      <c r="P39" s="130">
        <v>0.21342685370741482</v>
      </c>
      <c r="Q39" s="131">
        <v>0.25267597279055914</v>
      </c>
      <c r="R39" s="130">
        <v>0.23536121910118393</v>
      </c>
      <c r="S39" s="130">
        <v>0.20038103147858732</v>
      </c>
      <c r="T39" s="130">
        <v>0.21376442902002879</v>
      </c>
      <c r="U39" s="130">
        <v>0.22060971310581007</v>
      </c>
      <c r="V39" s="131">
        <v>0.21571384133929969</v>
      </c>
      <c r="W39" s="130">
        <v>0.16853135046292628</v>
      </c>
      <c r="X39" s="130">
        <v>0.17167299609998871</v>
      </c>
      <c r="Y39" s="130">
        <v>0.2606144248775018</v>
      </c>
      <c r="Z39" s="132">
        <v>0.21565153043674321</v>
      </c>
      <c r="AA39" s="131">
        <v>0.20326493378089383</v>
      </c>
      <c r="AB39" s="130">
        <v>0.20060722265555808</v>
      </c>
      <c r="AC39" s="130">
        <v>0.22431589948242431</v>
      </c>
      <c r="AD39" s="130">
        <v>0.24807100863438891</v>
      </c>
      <c r="AE39" s="132">
        <v>0.21247080472786467</v>
      </c>
      <c r="AF39" s="131">
        <v>0.22150171954706749</v>
      </c>
      <c r="AG39" s="131">
        <f t="shared" ref="AA39:AH39" si="11">IFERROR(AG38/AG36,"-")</f>
        <v>0.26423707584417894</v>
      </c>
      <c r="AH39" s="131">
        <f t="shared" si="11"/>
        <v>0.12293026629364832</v>
      </c>
    </row>
    <row r="40" spans="1:34" outlineLevel="1" x14ac:dyDescent="0.3">
      <c r="B40" s="6" t="s">
        <v>34</v>
      </c>
      <c r="C40" s="8">
        <v>-17351</v>
      </c>
      <c r="D40" s="8">
        <v>-14548</v>
      </c>
      <c r="E40" s="8">
        <v>-17752</v>
      </c>
      <c r="F40" s="8">
        <v>-23159</v>
      </c>
      <c r="G40" s="36">
        <v>-72810</v>
      </c>
      <c r="H40" s="8">
        <v>-18951</v>
      </c>
      <c r="I40" s="8">
        <v>-29260</v>
      </c>
      <c r="J40" s="8">
        <v>-32931</v>
      </c>
      <c r="K40" s="8">
        <v>-34652</v>
      </c>
      <c r="L40" s="36">
        <v>-115794</v>
      </c>
      <c r="M40" s="8">
        <v>-29738</v>
      </c>
      <c r="N40" s="8">
        <v>-33199</v>
      </c>
      <c r="O40" s="8">
        <v>-32936</v>
      </c>
      <c r="P40" s="8">
        <v>-26292</v>
      </c>
      <c r="Q40" s="36">
        <v>-122165</v>
      </c>
      <c r="R40" s="8">
        <v>-32497.122230000001</v>
      </c>
      <c r="S40" s="8">
        <v>-43371</v>
      </c>
      <c r="T40" s="8">
        <v>-52546</v>
      </c>
      <c r="U40" s="8">
        <v>-44683.875228726356</v>
      </c>
      <c r="V40" s="36">
        <v>-173097.99745872637</v>
      </c>
      <c r="W40" s="186">
        <v>-44426</v>
      </c>
      <c r="X40" s="186">
        <v>-35097</v>
      </c>
      <c r="Y40" s="186">
        <v>-57608</v>
      </c>
      <c r="Z40" s="103">
        <v>-57036</v>
      </c>
      <c r="AA40" s="103">
        <v>-194167</v>
      </c>
      <c r="AB40" s="186">
        <v>-45719</v>
      </c>
      <c r="AC40" s="186">
        <v>-44045</v>
      </c>
      <c r="AD40" s="186">
        <v>-55294</v>
      </c>
      <c r="AE40" s="103">
        <v>-55401</v>
      </c>
      <c r="AF40" s="36">
        <v>-200459</v>
      </c>
      <c r="AG40" s="36">
        <f>SUM(AG41:AG44)</f>
        <v>-50376</v>
      </c>
      <c r="AH40" s="36">
        <f>SUM(AH41:AH44)</f>
        <v>-72231</v>
      </c>
    </row>
    <row r="41" spans="1:34" outlineLevel="2" x14ac:dyDescent="0.3">
      <c r="B41" s="16" t="s">
        <v>35</v>
      </c>
      <c r="C41" s="3">
        <v>-7720</v>
      </c>
      <c r="D41" s="2">
        <v>-6443</v>
      </c>
      <c r="E41" s="2">
        <v>-8266</v>
      </c>
      <c r="F41" s="2">
        <v>-8876</v>
      </c>
      <c r="G41" s="34">
        <v>-31305</v>
      </c>
      <c r="H41" s="3">
        <v>-10422</v>
      </c>
      <c r="I41" s="2">
        <v>-9028</v>
      </c>
      <c r="J41" s="2">
        <v>-10100</v>
      </c>
      <c r="K41" s="2">
        <v>-11001</v>
      </c>
      <c r="L41" s="34">
        <v>-40551</v>
      </c>
      <c r="M41" s="2">
        <v>-12572</v>
      </c>
      <c r="N41" s="2">
        <v>-13347</v>
      </c>
      <c r="O41" s="2">
        <v>-14420</v>
      </c>
      <c r="P41" s="2">
        <v>-11456</v>
      </c>
      <c r="Q41" s="34">
        <v>-51795</v>
      </c>
      <c r="R41" s="2">
        <v>-14702.814410000001</v>
      </c>
      <c r="S41" s="80">
        <v>-17197</v>
      </c>
      <c r="T41" s="80">
        <v>-17853</v>
      </c>
      <c r="U41" s="80">
        <v>-16978</v>
      </c>
      <c r="V41" s="34">
        <v>-66730.814409999992</v>
      </c>
      <c r="W41" s="80">
        <v>-19723</v>
      </c>
      <c r="X41" s="80">
        <v>-21199</v>
      </c>
      <c r="Y41" s="80">
        <v>-23301</v>
      </c>
      <c r="Z41" s="101">
        <v>-22540</v>
      </c>
      <c r="AA41" s="34">
        <v>-86763</v>
      </c>
      <c r="AB41" s="80">
        <v>-22267</v>
      </c>
      <c r="AC41" s="80">
        <v>-24356</v>
      </c>
      <c r="AD41" s="80">
        <v>-27541</v>
      </c>
      <c r="AE41" s="101">
        <v>-26874</v>
      </c>
      <c r="AF41" s="34">
        <v>-101038</v>
      </c>
      <c r="AG41" s="34">
        <v>-27514</v>
      </c>
      <c r="AH41" s="34">
        <v>-31146</v>
      </c>
    </row>
    <row r="42" spans="1:34" outlineLevel="2" x14ac:dyDescent="0.3">
      <c r="B42" s="16" t="s">
        <v>161</v>
      </c>
      <c r="C42" s="3">
        <v>-6291</v>
      </c>
      <c r="D42" s="2">
        <v>-5175</v>
      </c>
      <c r="E42" s="2">
        <v>-7117</v>
      </c>
      <c r="F42" s="2">
        <v>-10748</v>
      </c>
      <c r="G42" s="34">
        <v>-29331</v>
      </c>
      <c r="H42" s="3">
        <v>-9227</v>
      </c>
      <c r="I42" s="2">
        <v>-11953</v>
      </c>
      <c r="J42" s="2">
        <v>-17113</v>
      </c>
      <c r="K42" s="2">
        <v>-17099</v>
      </c>
      <c r="L42" s="34">
        <v>-55392</v>
      </c>
      <c r="M42" s="2">
        <v>-16299</v>
      </c>
      <c r="N42" s="2">
        <v>-19023</v>
      </c>
      <c r="O42" s="2">
        <v>-19163</v>
      </c>
      <c r="P42" s="2">
        <v>-14034</v>
      </c>
      <c r="Q42" s="34">
        <v>-68519</v>
      </c>
      <c r="R42" s="2">
        <v>-16442.280419999999</v>
      </c>
      <c r="S42" s="80">
        <v>-20920</v>
      </c>
      <c r="T42" s="80">
        <v>-32462</v>
      </c>
      <c r="U42" s="80">
        <v>-27617</v>
      </c>
      <c r="V42" s="34">
        <v>-97441.280419999996</v>
      </c>
      <c r="W42" s="80">
        <v>-25913</v>
      </c>
      <c r="X42" s="80">
        <v>-28719</v>
      </c>
      <c r="Y42" s="80">
        <v>-28717</v>
      </c>
      <c r="Z42" s="101">
        <v>-31046</v>
      </c>
      <c r="AA42" s="34">
        <v>-114395</v>
      </c>
      <c r="AB42" s="80">
        <v>-23628</v>
      </c>
      <c r="AC42" s="80">
        <v>-31038</v>
      </c>
      <c r="AD42" s="80">
        <v>-27711</v>
      </c>
      <c r="AE42" s="101">
        <v>-36733</v>
      </c>
      <c r="AF42" s="34">
        <v>-119110</v>
      </c>
      <c r="AG42" s="34">
        <v>-29880</v>
      </c>
      <c r="AH42" s="34">
        <v>-38291</v>
      </c>
    </row>
    <row r="43" spans="1:34" outlineLevel="2" x14ac:dyDescent="0.3">
      <c r="B43" s="16" t="s">
        <v>36</v>
      </c>
      <c r="C43" s="3">
        <v>-3340</v>
      </c>
      <c r="D43" s="2">
        <v>-2930</v>
      </c>
      <c r="E43" s="2">
        <v>-2369</v>
      </c>
      <c r="F43" s="2">
        <v>-3535</v>
      </c>
      <c r="G43" s="34">
        <v>-12174</v>
      </c>
      <c r="H43" s="3">
        <v>698</v>
      </c>
      <c r="I43" s="2">
        <v>-8279</v>
      </c>
      <c r="J43" s="2">
        <v>-5718</v>
      </c>
      <c r="K43" s="2">
        <v>-6552</v>
      </c>
      <c r="L43" s="34">
        <v>-19851</v>
      </c>
      <c r="M43" s="2">
        <v>-867</v>
      </c>
      <c r="N43" s="2">
        <v>-829</v>
      </c>
      <c r="O43" s="2">
        <v>647</v>
      </c>
      <c r="P43" s="2">
        <v>-802</v>
      </c>
      <c r="Q43" s="34">
        <v>-1851</v>
      </c>
      <c r="R43" s="2">
        <v>-1352.0273999999999</v>
      </c>
      <c r="S43" s="80">
        <v>-5254</v>
      </c>
      <c r="T43" s="80">
        <v>-2231</v>
      </c>
      <c r="U43" s="80">
        <v>-89</v>
      </c>
      <c r="V43" s="34">
        <v>-8927.027399999999</v>
      </c>
      <c r="W43" s="80">
        <v>1654</v>
      </c>
      <c r="X43" s="80">
        <v>6404</v>
      </c>
      <c r="Y43" s="80">
        <v>-3561</v>
      </c>
      <c r="Z43" s="101">
        <v>-969</v>
      </c>
      <c r="AA43" s="34">
        <v>3528</v>
      </c>
      <c r="AB43" s="80">
        <v>-1269</v>
      </c>
      <c r="AC43" s="80">
        <v>8937</v>
      </c>
      <c r="AD43" s="80">
        <v>1453</v>
      </c>
      <c r="AE43" s="101">
        <v>5543</v>
      </c>
      <c r="AF43" s="34">
        <v>14664</v>
      </c>
      <c r="AG43" s="34">
        <v>2619</v>
      </c>
      <c r="AH43" s="34">
        <v>-833</v>
      </c>
    </row>
    <row r="44" spans="1:34" outlineLevel="1" x14ac:dyDescent="0.3">
      <c r="B44" s="6" t="s">
        <v>41</v>
      </c>
      <c r="C44" s="8">
        <v>2056</v>
      </c>
      <c r="D44" s="7">
        <v>-212</v>
      </c>
      <c r="E44" s="7">
        <v>443</v>
      </c>
      <c r="F44" s="7">
        <v>1114</v>
      </c>
      <c r="G44" s="37">
        <v>3401</v>
      </c>
      <c r="H44" s="8">
        <v>-7120</v>
      </c>
      <c r="I44" s="7">
        <v>-995</v>
      </c>
      <c r="J44" s="7">
        <v>-1119</v>
      </c>
      <c r="K44" s="7">
        <v>97</v>
      </c>
      <c r="L44" s="37">
        <v>-9137</v>
      </c>
      <c r="M44" s="7">
        <v>-597</v>
      </c>
      <c r="N44" s="7">
        <v>-865</v>
      </c>
      <c r="O44" s="7">
        <v>-1938</v>
      </c>
      <c r="P44" s="7">
        <v>-565</v>
      </c>
      <c r="Q44" s="37">
        <v>-3965</v>
      </c>
      <c r="R44" s="7">
        <v>-674.28162999999995</v>
      </c>
      <c r="S44" s="86">
        <v>-1221</v>
      </c>
      <c r="T44" s="86">
        <v>-104</v>
      </c>
      <c r="U44" s="86">
        <v>-886</v>
      </c>
      <c r="V44" s="37">
        <v>-2885.28163</v>
      </c>
      <c r="W44" s="86">
        <v>-444</v>
      </c>
      <c r="X44" s="86">
        <v>8417</v>
      </c>
      <c r="Y44" s="86">
        <v>-2029</v>
      </c>
      <c r="Z44" s="104">
        <v>-2481</v>
      </c>
      <c r="AA44" s="37">
        <v>3463</v>
      </c>
      <c r="AB44" s="86">
        <v>1445</v>
      </c>
      <c r="AC44" s="86">
        <v>2412</v>
      </c>
      <c r="AD44" s="86">
        <v>-1495</v>
      </c>
      <c r="AE44" s="104">
        <v>2663</v>
      </c>
      <c r="AF44" s="37">
        <v>5025</v>
      </c>
      <c r="AG44" s="37">
        <v>4399</v>
      </c>
      <c r="AH44" s="37">
        <v>-1961</v>
      </c>
    </row>
    <row r="45" spans="1:34" outlineLevel="1" x14ac:dyDescent="0.3">
      <c r="B45" s="6" t="s">
        <v>37</v>
      </c>
      <c r="C45" s="8">
        <v>14915</v>
      </c>
      <c r="D45" s="8">
        <v>18029</v>
      </c>
      <c r="E45" s="8">
        <v>32822</v>
      </c>
      <c r="F45" s="8">
        <v>30126</v>
      </c>
      <c r="G45" s="36">
        <v>95892</v>
      </c>
      <c r="H45" s="8">
        <v>48837</v>
      </c>
      <c r="I45" s="8">
        <v>42364</v>
      </c>
      <c r="J45" s="8">
        <v>40532</v>
      </c>
      <c r="K45" s="8">
        <v>48734</v>
      </c>
      <c r="L45" s="36">
        <v>171330</v>
      </c>
      <c r="M45" s="8">
        <v>13367</v>
      </c>
      <c r="N45" s="8">
        <v>15075</v>
      </c>
      <c r="O45" s="8">
        <v>46706</v>
      </c>
      <c r="P45" s="8">
        <v>12261</v>
      </c>
      <c r="Q45" s="36">
        <v>83444</v>
      </c>
      <c r="R45" s="8">
        <v>21618.743220000011</v>
      </c>
      <c r="S45" s="8">
        <v>28045</v>
      </c>
      <c r="T45" s="8">
        <v>35473</v>
      </c>
      <c r="U45" s="8">
        <v>34165.124771273644</v>
      </c>
      <c r="V45" s="36">
        <v>116416.58636127364</v>
      </c>
      <c r="W45" s="187">
        <v>4485</v>
      </c>
      <c r="X45" s="187">
        <v>45413</v>
      </c>
      <c r="Y45" s="187">
        <v>36055</v>
      </c>
      <c r="Z45" s="104">
        <v>17568</v>
      </c>
      <c r="AA45" s="36">
        <v>103521</v>
      </c>
      <c r="AB45" s="187">
        <v>18835</v>
      </c>
      <c r="AC45" s="187">
        <v>55333</v>
      </c>
      <c r="AD45" s="187">
        <v>26818</v>
      </c>
      <c r="AE45" s="104">
        <v>22651</v>
      </c>
      <c r="AF45" s="36">
        <v>123637</v>
      </c>
      <c r="AG45" s="37">
        <f>AG38+AG40</f>
        <v>32744</v>
      </c>
      <c r="AH45" s="37">
        <f>AH38+AH40</f>
        <v>-6979</v>
      </c>
    </row>
    <row r="46" spans="1:34" outlineLevel="2" x14ac:dyDescent="0.3">
      <c r="B46" s="16" t="s">
        <v>38</v>
      </c>
      <c r="C46" s="3">
        <v>3933</v>
      </c>
      <c r="D46" s="2">
        <v>1878</v>
      </c>
      <c r="E46" s="2">
        <v>3106</v>
      </c>
      <c r="F46" s="2">
        <v>8364</v>
      </c>
      <c r="G46" s="34">
        <v>17282</v>
      </c>
      <c r="H46" s="3">
        <v>4136</v>
      </c>
      <c r="I46" s="2">
        <v>4167</v>
      </c>
      <c r="J46" s="2">
        <v>3529</v>
      </c>
      <c r="K46" s="2">
        <v>2673</v>
      </c>
      <c r="L46" s="34">
        <v>14505</v>
      </c>
      <c r="M46" s="2">
        <v>7820</v>
      </c>
      <c r="N46" s="2">
        <v>9799</v>
      </c>
      <c r="O46" s="2">
        <v>14253</v>
      </c>
      <c r="P46" s="2">
        <v>12780</v>
      </c>
      <c r="Q46" s="34">
        <v>44652</v>
      </c>
      <c r="R46" s="2">
        <v>12654.64905</v>
      </c>
      <c r="S46" s="80">
        <v>9358</v>
      </c>
      <c r="T46" s="80">
        <v>13794</v>
      </c>
      <c r="U46" s="80">
        <v>14029</v>
      </c>
      <c r="V46" s="34">
        <v>49815.64905</v>
      </c>
      <c r="W46" s="80">
        <v>14073</v>
      </c>
      <c r="X46" s="80">
        <v>13287</v>
      </c>
      <c r="Y46" s="80">
        <v>12392</v>
      </c>
      <c r="Z46" s="101">
        <v>13212</v>
      </c>
      <c r="AA46" s="34">
        <v>52964</v>
      </c>
      <c r="AB46" s="80">
        <v>15225</v>
      </c>
      <c r="AC46" s="80">
        <v>13987</v>
      </c>
      <c r="AD46" s="80">
        <v>17258</v>
      </c>
      <c r="AE46" s="101">
        <v>5455</v>
      </c>
      <c r="AF46" s="34">
        <v>51925</v>
      </c>
      <c r="AG46" s="34">
        <v>12138</v>
      </c>
      <c r="AH46" s="34">
        <v>12972</v>
      </c>
    </row>
    <row r="47" spans="1:34" outlineLevel="2" x14ac:dyDescent="0.3">
      <c r="B47" s="16" t="s">
        <v>39</v>
      </c>
      <c r="C47" s="3">
        <v>-3161</v>
      </c>
      <c r="D47" s="2">
        <v>-1817</v>
      </c>
      <c r="E47" s="2">
        <v>-2919</v>
      </c>
      <c r="F47" s="2">
        <v>-5887</v>
      </c>
      <c r="G47" s="34">
        <v>-13784</v>
      </c>
      <c r="H47" s="3">
        <v>-1364</v>
      </c>
      <c r="I47" s="2">
        <v>-2804</v>
      </c>
      <c r="J47" s="2">
        <v>-6557</v>
      </c>
      <c r="K47" s="2">
        <v>-2753</v>
      </c>
      <c r="L47" s="34">
        <v>-13478</v>
      </c>
      <c r="M47" s="2">
        <v>-6122</v>
      </c>
      <c r="N47" s="2">
        <v>-7401</v>
      </c>
      <c r="O47" s="2">
        <v>-11399</v>
      </c>
      <c r="P47" s="2">
        <v>-11191</v>
      </c>
      <c r="Q47" s="34">
        <v>-36113</v>
      </c>
      <c r="R47" s="2">
        <v>-11391.166449999999</v>
      </c>
      <c r="S47" s="80">
        <v>-11508</v>
      </c>
      <c r="T47" s="80">
        <v>-13832</v>
      </c>
      <c r="U47" s="80">
        <v>-18598</v>
      </c>
      <c r="V47" s="34">
        <v>-55309.166449999997</v>
      </c>
      <c r="W47" s="80">
        <v>-16907</v>
      </c>
      <c r="X47" s="80">
        <v>-19090</v>
      </c>
      <c r="Y47" s="80">
        <v>-21271</v>
      </c>
      <c r="Z47" s="101">
        <v>-34889</v>
      </c>
      <c r="AA47" s="34">
        <v>-92157</v>
      </c>
      <c r="AB47" s="80">
        <v>-22820</v>
      </c>
      <c r="AC47" s="80">
        <v>-26238</v>
      </c>
      <c r="AD47" s="80">
        <v>-30738</v>
      </c>
      <c r="AE47" s="101">
        <v>-36084</v>
      </c>
      <c r="AF47" s="34">
        <v>-115880</v>
      </c>
      <c r="AG47" s="34">
        <v>-31544</v>
      </c>
      <c r="AH47" s="34">
        <v>-25716</v>
      </c>
    </row>
    <row r="48" spans="1:34" outlineLevel="1" x14ac:dyDescent="0.3">
      <c r="B48" s="6" t="s">
        <v>40</v>
      </c>
      <c r="C48" s="8">
        <v>772</v>
      </c>
      <c r="D48" s="8">
        <v>61</v>
      </c>
      <c r="E48" s="8">
        <v>187</v>
      </c>
      <c r="F48" s="8">
        <v>2477</v>
      </c>
      <c r="G48" s="36">
        <v>3498</v>
      </c>
      <c r="H48" s="8">
        <v>2772</v>
      </c>
      <c r="I48" s="8">
        <v>1363</v>
      </c>
      <c r="J48" s="8">
        <v>-3028</v>
      </c>
      <c r="K48" s="8">
        <v>-80</v>
      </c>
      <c r="L48" s="36">
        <v>1027</v>
      </c>
      <c r="M48" s="8">
        <v>1698</v>
      </c>
      <c r="N48" s="8">
        <v>2398</v>
      </c>
      <c r="O48" s="8">
        <v>2854</v>
      </c>
      <c r="P48" s="8">
        <v>1589</v>
      </c>
      <c r="Q48" s="36">
        <v>8539</v>
      </c>
      <c r="R48" s="8">
        <v>1263.4826000000012</v>
      </c>
      <c r="S48" s="8">
        <v>-2150</v>
      </c>
      <c r="T48" s="8">
        <v>-38</v>
      </c>
      <c r="U48" s="86">
        <v>-4569</v>
      </c>
      <c r="V48" s="36">
        <v>-5493.5173999999988</v>
      </c>
      <c r="W48" s="86">
        <v>-2834</v>
      </c>
      <c r="X48" s="86">
        <v>-5803</v>
      </c>
      <c r="Y48" s="86">
        <v>-8879</v>
      </c>
      <c r="Z48" s="104">
        <v>-21677</v>
      </c>
      <c r="AA48" s="37">
        <v>-39193</v>
      </c>
      <c r="AB48" s="86">
        <v>-7595</v>
      </c>
      <c r="AC48" s="86">
        <v>-12251</v>
      </c>
      <c r="AD48" s="86">
        <v>-13480</v>
      </c>
      <c r="AE48" s="104">
        <v>-30629</v>
      </c>
      <c r="AF48" s="37">
        <v>-63955</v>
      </c>
      <c r="AG48" s="37">
        <f>SUM(AG46:AG47)</f>
        <v>-19406</v>
      </c>
      <c r="AH48" s="37">
        <f>SUM(AH46:AH47)</f>
        <v>-12744</v>
      </c>
    </row>
    <row r="49" spans="1:34" outlineLevel="1" x14ac:dyDescent="0.3">
      <c r="B49" s="6" t="s">
        <v>42</v>
      </c>
      <c r="C49" s="8">
        <v>17743</v>
      </c>
      <c r="D49" s="8">
        <v>17878</v>
      </c>
      <c r="E49" s="8">
        <v>33452</v>
      </c>
      <c r="F49" s="8">
        <v>33717</v>
      </c>
      <c r="G49" s="36">
        <v>102791</v>
      </c>
      <c r="H49" s="8">
        <v>44489</v>
      </c>
      <c r="I49" s="8">
        <v>42732</v>
      </c>
      <c r="J49" s="8">
        <v>36385</v>
      </c>
      <c r="K49" s="8">
        <v>48751</v>
      </c>
      <c r="L49" s="36">
        <v>172357</v>
      </c>
      <c r="M49" s="8">
        <v>14468</v>
      </c>
      <c r="N49" s="8">
        <v>16608</v>
      </c>
      <c r="O49" s="8">
        <v>47622</v>
      </c>
      <c r="P49" s="8">
        <v>13285</v>
      </c>
      <c r="Q49" s="36">
        <v>91983</v>
      </c>
      <c r="R49" s="8">
        <v>22207.944190000013</v>
      </c>
      <c r="S49" s="8">
        <v>24674</v>
      </c>
      <c r="T49" s="8">
        <v>35331</v>
      </c>
      <c r="U49" s="8">
        <v>28710.124771273644</v>
      </c>
      <c r="V49" s="36">
        <v>110923.06530562756</v>
      </c>
      <c r="W49" s="8">
        <v>1651</v>
      </c>
      <c r="X49" s="8">
        <v>39610.106441095755</v>
      </c>
      <c r="Y49" s="8">
        <v>27176.144738489616</v>
      </c>
      <c r="Z49" s="103">
        <v>-4109</v>
      </c>
      <c r="AA49" s="36">
        <v>64328.251179585379</v>
      </c>
      <c r="AB49" s="8">
        <v>11240</v>
      </c>
      <c r="AC49" s="8">
        <v>43082</v>
      </c>
      <c r="AD49" s="8">
        <v>13338</v>
      </c>
      <c r="AE49" s="103">
        <v>-7978</v>
      </c>
      <c r="AF49" s="37">
        <v>59682</v>
      </c>
      <c r="AG49" s="37">
        <f>AG45+AG48</f>
        <v>13338</v>
      </c>
      <c r="AH49" s="37">
        <f>AH45+AH48</f>
        <v>-19723</v>
      </c>
    </row>
    <row r="50" spans="1:34" outlineLevel="2" x14ac:dyDescent="0.3">
      <c r="B50" s="16" t="s">
        <v>43</v>
      </c>
      <c r="C50" s="3">
        <v>-1343</v>
      </c>
      <c r="D50" s="2">
        <v>-2100</v>
      </c>
      <c r="E50" s="2">
        <v>-2089</v>
      </c>
      <c r="F50" s="2">
        <v>-2892</v>
      </c>
      <c r="G50" s="34">
        <v>-8424</v>
      </c>
      <c r="H50" s="3">
        <v>-4067</v>
      </c>
      <c r="I50" s="2">
        <v>-3763</v>
      </c>
      <c r="J50" s="2">
        <v>-3860</v>
      </c>
      <c r="K50" s="2">
        <v>-5903</v>
      </c>
      <c r="L50" s="34">
        <v>-17593</v>
      </c>
      <c r="M50" s="2">
        <v>-4381</v>
      </c>
      <c r="N50" s="2">
        <v>-4586</v>
      </c>
      <c r="O50" s="2">
        <v>-5809</v>
      </c>
      <c r="P50" s="2">
        <v>-4661</v>
      </c>
      <c r="Q50" s="34">
        <v>-19437</v>
      </c>
      <c r="R50" s="2">
        <v>-5218.7740700000004</v>
      </c>
      <c r="S50" s="80">
        <v>-6668</v>
      </c>
      <c r="T50" s="80">
        <v>-7891</v>
      </c>
      <c r="U50" s="80">
        <v>-11633</v>
      </c>
      <c r="V50" s="34">
        <v>-31410.774069999999</v>
      </c>
      <c r="W50" s="80">
        <v>-8595</v>
      </c>
      <c r="X50" s="80">
        <v>-9260</v>
      </c>
      <c r="Y50" s="80">
        <v>-5215</v>
      </c>
      <c r="Z50" s="101">
        <v>-6106</v>
      </c>
      <c r="AA50" s="34">
        <v>-29176</v>
      </c>
      <c r="AB50" s="80">
        <v>-7252</v>
      </c>
      <c r="AC50" s="80">
        <v>-6798</v>
      </c>
      <c r="AD50" s="80">
        <v>-6866</v>
      </c>
      <c r="AE50" s="101">
        <v>-6177</v>
      </c>
      <c r="AF50" s="34">
        <v>-27093</v>
      </c>
      <c r="AG50" s="34">
        <v>-6486</v>
      </c>
      <c r="AH50" s="34">
        <v>-10546</v>
      </c>
    </row>
    <row r="51" spans="1:34" outlineLevel="1" x14ac:dyDescent="0.3">
      <c r="B51" s="4" t="s">
        <v>44</v>
      </c>
      <c r="C51" s="5">
        <v>16400</v>
      </c>
      <c r="D51" s="5">
        <v>15778</v>
      </c>
      <c r="E51" s="5">
        <v>31363</v>
      </c>
      <c r="F51" s="5">
        <v>30825</v>
      </c>
      <c r="G51" s="35">
        <v>94367</v>
      </c>
      <c r="H51" s="5">
        <v>40422</v>
      </c>
      <c r="I51" s="5">
        <v>38969</v>
      </c>
      <c r="J51" s="5">
        <v>32525</v>
      </c>
      <c r="K51" s="5">
        <v>42848</v>
      </c>
      <c r="L51" s="35">
        <v>154764</v>
      </c>
      <c r="M51" s="5">
        <v>10087</v>
      </c>
      <c r="N51" s="5">
        <v>12022</v>
      </c>
      <c r="O51" s="5">
        <v>41813</v>
      </c>
      <c r="P51" s="5">
        <v>8624</v>
      </c>
      <c r="Q51" s="35">
        <v>72546</v>
      </c>
      <c r="R51" s="5">
        <v>16989.170120000013</v>
      </c>
      <c r="S51" s="5">
        <v>18006</v>
      </c>
      <c r="T51" s="5">
        <v>27440</v>
      </c>
      <c r="U51" s="5">
        <v>17077.124771273644</v>
      </c>
      <c r="V51" s="35">
        <v>79512.294891273661</v>
      </c>
      <c r="W51" s="5">
        <v>-6944</v>
      </c>
      <c r="X51" s="5">
        <v>30350.106441095755</v>
      </c>
      <c r="Y51" s="5">
        <v>21961.144738489616</v>
      </c>
      <c r="Z51" s="102">
        <v>-10215</v>
      </c>
      <c r="AA51" s="102">
        <v>35152.251179585379</v>
      </c>
      <c r="AB51" s="5">
        <v>3988</v>
      </c>
      <c r="AC51" s="5">
        <v>36284</v>
      </c>
      <c r="AD51" s="5">
        <v>6472</v>
      </c>
      <c r="AE51" s="102">
        <v>-14155</v>
      </c>
      <c r="AF51" s="102">
        <v>32589</v>
      </c>
      <c r="AG51" s="102">
        <f>AG49+AG50</f>
        <v>6852</v>
      </c>
      <c r="AH51" s="102">
        <f>AH49+AH50</f>
        <v>-30269</v>
      </c>
    </row>
    <row r="52" spans="1:34" outlineLevel="1" x14ac:dyDescent="0.3">
      <c r="B52" s="4" t="s">
        <v>45</v>
      </c>
      <c r="C52" s="130">
        <v>0.22158568880722046</v>
      </c>
      <c r="D52" s="130">
        <v>0.19426488875755674</v>
      </c>
      <c r="E52" s="130">
        <v>0.23117804018692967</v>
      </c>
      <c r="F52" s="130">
        <v>0.21357306173352733</v>
      </c>
      <c r="G52" s="131">
        <v>0.21682248573732787</v>
      </c>
      <c r="H52" s="130">
        <v>0.2281885256544148</v>
      </c>
      <c r="I52" s="130">
        <v>0.20561728981331984</v>
      </c>
      <c r="J52" s="130">
        <v>0.17846560730433256</v>
      </c>
      <c r="K52" s="130">
        <v>0.12857421494051102</v>
      </c>
      <c r="L52" s="131">
        <v>0.17543597137960115</v>
      </c>
      <c r="M52" s="130">
        <v>6.981734116849049E-2</v>
      </c>
      <c r="N52" s="130">
        <v>6.3021928192116758E-2</v>
      </c>
      <c r="O52" s="130">
        <v>0.13335608399459087</v>
      </c>
      <c r="P52" s="130">
        <v>4.7741892625029064E-2</v>
      </c>
      <c r="Q52" s="131">
        <v>8.7466150963687789E-2</v>
      </c>
      <c r="R52" s="130">
        <v>7.3889454741421112E-2</v>
      </c>
      <c r="S52" s="130">
        <v>5.0521743766151046E-2</v>
      </c>
      <c r="T52" s="130">
        <v>6.6641247143339397E-2</v>
      </c>
      <c r="U52" s="130">
        <v>4.7779675030283214E-2</v>
      </c>
      <c r="V52" s="131">
        <v>5.8659061794470328E-2</v>
      </c>
      <c r="W52" s="188">
        <v>-2.3926758758041341E-2</v>
      </c>
      <c r="X52" s="130">
        <v>6.471610613211369E-2</v>
      </c>
      <c r="Y52" s="130">
        <v>6.1106211691628984E-2</v>
      </c>
      <c r="Z52" s="132">
        <v>-2.9527644407958444E-2</v>
      </c>
      <c r="AA52" s="131">
        <v>2.400237835676201E-2</v>
      </c>
      <c r="AB52" s="188">
        <v>1.2393060134931463E-2</v>
      </c>
      <c r="AC52" s="130">
        <v>8.1900200213531005E-2</v>
      </c>
      <c r="AD52" s="130">
        <v>1.9552751947118144E-2</v>
      </c>
      <c r="AE52" s="132">
        <v>-3.8532314878836217E-2</v>
      </c>
      <c r="AF52" s="131">
        <v>2.2272781948309704E-2</v>
      </c>
      <c r="AG52" s="131">
        <f t="shared" ref="W52:AG52" si="12">IFERROR(AG51/AG36,"-")</f>
        <v>2.1782392248367591E-2</v>
      </c>
      <c r="AH52" s="131">
        <f>IFERROR(AH51/AH36,"-")</f>
        <v>-5.7024707755202006E-2</v>
      </c>
    </row>
    <row r="53" spans="1:34" ht="7.5" customHeight="1" outlineLevel="2" x14ac:dyDescent="0.3">
      <c r="B53" s="6"/>
      <c r="C53" s="9"/>
      <c r="D53" s="7"/>
      <c r="E53" s="7"/>
      <c r="F53" s="7"/>
      <c r="G53" s="38"/>
      <c r="H53" s="9"/>
      <c r="I53" s="6"/>
      <c r="J53" s="6"/>
      <c r="K53" s="6"/>
      <c r="L53" s="38"/>
      <c r="M53" s="6"/>
      <c r="N53" s="6"/>
      <c r="O53" s="6"/>
      <c r="P53" s="6"/>
      <c r="Q53" s="38"/>
      <c r="R53" s="6"/>
      <c r="S53" s="8"/>
      <c r="T53" s="8"/>
      <c r="U53" s="8"/>
      <c r="V53" s="38"/>
      <c r="W53" s="8"/>
      <c r="X53" s="8"/>
      <c r="Y53" s="8"/>
      <c r="Z53" s="103"/>
      <c r="AA53" s="38"/>
      <c r="AB53" s="8"/>
      <c r="AC53" s="8"/>
      <c r="AD53" s="8"/>
      <c r="AE53" s="114"/>
      <c r="AF53" s="38"/>
      <c r="AG53" s="38"/>
      <c r="AH53" s="38"/>
    </row>
    <row r="54" spans="1:34" outlineLevel="2" x14ac:dyDescent="0.3">
      <c r="B54" s="6" t="s">
        <v>46</v>
      </c>
      <c r="C54" s="9"/>
      <c r="D54" s="7"/>
      <c r="E54" s="7"/>
      <c r="F54" s="7"/>
      <c r="G54" s="38"/>
      <c r="H54" s="9"/>
      <c r="I54" s="6"/>
      <c r="J54" s="6"/>
      <c r="K54" s="6"/>
      <c r="L54" s="38"/>
      <c r="M54" s="6"/>
      <c r="N54" s="6"/>
      <c r="O54" s="6"/>
      <c r="P54" s="6"/>
      <c r="Q54" s="38"/>
      <c r="R54" s="6"/>
      <c r="S54" s="8"/>
      <c r="T54" s="8"/>
      <c r="U54" s="8"/>
      <c r="V54" s="38"/>
      <c r="W54" s="8"/>
      <c r="X54" s="8"/>
      <c r="Y54" s="8"/>
      <c r="Z54" s="103"/>
      <c r="AA54" s="38"/>
      <c r="AB54" s="8"/>
      <c r="AC54" s="8"/>
      <c r="AD54" s="8"/>
      <c r="AE54" s="114"/>
      <c r="AF54" s="38"/>
      <c r="AG54" s="38"/>
      <c r="AH54" s="38"/>
    </row>
    <row r="55" spans="1:34" outlineLevel="2" x14ac:dyDescent="0.3">
      <c r="B55" s="10" t="s">
        <v>47</v>
      </c>
      <c r="C55" s="3">
        <v>8144</v>
      </c>
      <c r="D55" s="1">
        <v>8632</v>
      </c>
      <c r="E55" s="1">
        <v>20386</v>
      </c>
      <c r="F55" s="1">
        <v>19227</v>
      </c>
      <c r="G55" s="74">
        <v>56389</v>
      </c>
      <c r="H55" s="3">
        <v>20713</v>
      </c>
      <c r="I55" s="1">
        <v>19438</v>
      </c>
      <c r="J55" s="1">
        <v>9781</v>
      </c>
      <c r="K55" s="1">
        <v>29726</v>
      </c>
      <c r="L55" s="74">
        <v>79658</v>
      </c>
      <c r="M55" s="1">
        <v>5235</v>
      </c>
      <c r="N55" s="1">
        <v>1904</v>
      </c>
      <c r="O55" s="1">
        <v>25635</v>
      </c>
      <c r="P55" s="1">
        <v>-525</v>
      </c>
      <c r="Q55" s="74">
        <v>32249</v>
      </c>
      <c r="R55" s="1">
        <v>11204.430800000013</v>
      </c>
      <c r="S55" s="3">
        <v>5420</v>
      </c>
      <c r="T55" s="3">
        <v>23257</v>
      </c>
      <c r="U55" s="3">
        <v>11762</v>
      </c>
      <c r="V55" s="74">
        <v>51643.430800000002</v>
      </c>
      <c r="W55" s="3">
        <v>-3874</v>
      </c>
      <c r="X55" s="3">
        <v>31058</v>
      </c>
      <c r="Y55" s="3">
        <v>18100</v>
      </c>
      <c r="Z55" s="105">
        <v>-13402</v>
      </c>
      <c r="AA55" s="34">
        <f t="shared" ref="AA55:AA56" si="13">SUM(W55:Z55)</f>
        <v>31882</v>
      </c>
      <c r="AB55" s="3">
        <v>5005</v>
      </c>
      <c r="AC55" s="3">
        <v>34688</v>
      </c>
      <c r="AD55" s="3">
        <v>4944</v>
      </c>
      <c r="AE55" s="101">
        <v>-16948</v>
      </c>
      <c r="AF55" s="34">
        <v>27689</v>
      </c>
      <c r="AG55" s="34">
        <v>3484</v>
      </c>
      <c r="AH55" s="34">
        <v>-38711</v>
      </c>
    </row>
    <row r="56" spans="1:34" outlineLevel="2" x14ac:dyDescent="0.3">
      <c r="B56" s="52" t="s">
        <v>48</v>
      </c>
      <c r="C56" s="48">
        <v>8256</v>
      </c>
      <c r="D56" s="53">
        <v>7146</v>
      </c>
      <c r="E56" s="53">
        <v>10977</v>
      </c>
      <c r="F56" s="53">
        <v>11599</v>
      </c>
      <c r="G56" s="75">
        <v>37978</v>
      </c>
      <c r="H56" s="48">
        <v>19709</v>
      </c>
      <c r="I56" s="53">
        <v>19531</v>
      </c>
      <c r="J56" s="53">
        <v>22744</v>
      </c>
      <c r="K56" s="53">
        <v>13122</v>
      </c>
      <c r="L56" s="75">
        <v>75106</v>
      </c>
      <c r="M56" s="53">
        <v>4852</v>
      </c>
      <c r="N56" s="53">
        <v>10118</v>
      </c>
      <c r="O56" s="53">
        <v>16178</v>
      </c>
      <c r="P56" s="53">
        <v>9149</v>
      </c>
      <c r="Q56" s="75">
        <v>40297</v>
      </c>
      <c r="R56" s="53">
        <v>5784.7393199999997</v>
      </c>
      <c r="S56" s="48">
        <v>12586</v>
      </c>
      <c r="T56" s="48">
        <v>4183</v>
      </c>
      <c r="U56" s="48">
        <v>5315</v>
      </c>
      <c r="V56" s="75">
        <v>27868.739320000001</v>
      </c>
      <c r="W56" s="48">
        <v>-3070</v>
      </c>
      <c r="X56" s="48">
        <v>-708</v>
      </c>
      <c r="Y56" s="48">
        <v>3861</v>
      </c>
      <c r="Z56" s="106">
        <v>3187</v>
      </c>
      <c r="AA56" s="75">
        <f t="shared" si="13"/>
        <v>3270</v>
      </c>
      <c r="AB56" s="48">
        <v>-1017</v>
      </c>
      <c r="AC56" s="48">
        <v>1596</v>
      </c>
      <c r="AD56" s="48">
        <v>1528</v>
      </c>
      <c r="AE56" s="48">
        <v>2793</v>
      </c>
      <c r="AF56" s="34">
        <v>4900</v>
      </c>
      <c r="AG56" s="182">
        <v>3368</v>
      </c>
      <c r="AH56" s="182">
        <v>8442</v>
      </c>
    </row>
    <row r="57" spans="1:34" x14ac:dyDescent="0.3">
      <c r="B57" s="135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7"/>
      <c r="T57" s="137"/>
      <c r="U57" s="137"/>
      <c r="V57" s="136"/>
      <c r="W57" s="137"/>
      <c r="X57" s="133"/>
      <c r="Y57" s="133"/>
      <c r="Z57" s="133"/>
      <c r="AA57" s="136"/>
      <c r="AF57" s="136"/>
      <c r="AG57" s="136"/>
      <c r="AH57" s="136"/>
    </row>
    <row r="58" spans="1:34" ht="6" customHeight="1" x14ac:dyDescent="0.3">
      <c r="T58" s="81"/>
      <c r="U58" s="81"/>
      <c r="W58" s="81"/>
    </row>
    <row r="59" spans="1:34" s="56" customFormat="1" x14ac:dyDescent="0.3">
      <c r="A59" s="19"/>
      <c r="B59" s="57" t="s">
        <v>49</v>
      </c>
      <c r="C59" s="58"/>
      <c r="D59" s="58"/>
      <c r="E59" s="58"/>
      <c r="F59" s="58"/>
      <c r="H59" s="58"/>
      <c r="I59" s="58"/>
      <c r="J59" s="58"/>
      <c r="K59" s="58"/>
      <c r="M59" s="58"/>
      <c r="N59" s="58"/>
      <c r="O59" s="58"/>
      <c r="P59" s="58"/>
      <c r="R59" s="58"/>
      <c r="S59" s="87"/>
      <c r="T59" s="87"/>
      <c r="U59" s="87"/>
      <c r="W59" s="87"/>
    </row>
    <row r="60" spans="1:34" x14ac:dyDescent="0.3">
      <c r="A60" s="17"/>
      <c r="B60" s="179"/>
      <c r="C60" s="180"/>
      <c r="D60" s="180"/>
      <c r="E60" s="180"/>
      <c r="F60" s="180"/>
      <c r="H60" s="180"/>
      <c r="I60" s="180"/>
      <c r="J60" s="180"/>
      <c r="K60" s="180"/>
      <c r="M60" s="180"/>
      <c r="N60" s="180"/>
      <c r="O60" s="180"/>
      <c r="P60" s="180"/>
      <c r="R60" s="180"/>
      <c r="S60" s="181"/>
      <c r="T60" s="181"/>
      <c r="U60" s="181"/>
      <c r="W60" s="181"/>
    </row>
    <row r="61" spans="1:34" outlineLevel="1" x14ac:dyDescent="0.3">
      <c r="B61" s="39" t="s">
        <v>50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</row>
    <row r="62" spans="1:34" outlineLevel="1" x14ac:dyDescent="0.3">
      <c r="A62" s="17"/>
      <c r="B62" s="61" t="s">
        <v>51</v>
      </c>
      <c r="C62" s="67">
        <v>16400</v>
      </c>
      <c r="D62" s="11">
        <v>15778</v>
      </c>
      <c r="E62" s="11">
        <v>31364</v>
      </c>
      <c r="F62" s="11">
        <v>30825</v>
      </c>
      <c r="G62" s="68">
        <v>94367</v>
      </c>
      <c r="H62" s="11">
        <v>40422</v>
      </c>
      <c r="I62" s="11">
        <v>38969</v>
      </c>
      <c r="J62" s="11">
        <v>32525</v>
      </c>
      <c r="K62" s="11">
        <v>42848</v>
      </c>
      <c r="L62" s="68">
        <v>154764</v>
      </c>
      <c r="M62" s="11">
        <v>10087</v>
      </c>
      <c r="N62" s="11">
        <v>12022</v>
      </c>
      <c r="O62" s="11">
        <v>41813</v>
      </c>
      <c r="P62" s="11">
        <v>8624</v>
      </c>
      <c r="Q62" s="68">
        <v>72546</v>
      </c>
      <c r="R62" s="79">
        <v>16989</v>
      </c>
      <c r="S62" s="88">
        <v>18006</v>
      </c>
      <c r="T62" s="88">
        <v>27440</v>
      </c>
      <c r="U62" s="113">
        <v>17077</v>
      </c>
      <c r="V62" s="68">
        <v>79512</v>
      </c>
      <c r="W62" s="88">
        <v>-6944</v>
      </c>
      <c r="X62" s="88">
        <v>30350</v>
      </c>
      <c r="Y62" s="88">
        <v>21961</v>
      </c>
      <c r="Z62" s="88">
        <v>-10215</v>
      </c>
      <c r="AA62" s="68">
        <v>35152</v>
      </c>
      <c r="AB62" s="88">
        <v>3988</v>
      </c>
      <c r="AC62" s="88">
        <v>36284</v>
      </c>
      <c r="AD62" s="88">
        <v>6472</v>
      </c>
      <c r="AE62" s="88">
        <v>-14155</v>
      </c>
      <c r="AF62" s="68">
        <v>32589</v>
      </c>
      <c r="AG62" s="68">
        <v>6852.1824545564295</v>
      </c>
      <c r="AH62" s="68">
        <v>-30269</v>
      </c>
    </row>
    <row r="63" spans="1:34" ht="27.6" outlineLevel="2" x14ac:dyDescent="0.3">
      <c r="A63" s="17"/>
      <c r="B63" s="69" t="s">
        <v>52</v>
      </c>
      <c r="C63" s="62"/>
      <c r="D63" s="12"/>
      <c r="E63" s="12"/>
      <c r="F63" s="12"/>
      <c r="G63" s="63"/>
      <c r="H63" s="12"/>
      <c r="I63" s="12"/>
      <c r="J63" s="12"/>
      <c r="K63" s="12"/>
      <c r="L63" s="63"/>
      <c r="M63" s="13"/>
      <c r="N63" s="13"/>
      <c r="O63" s="13"/>
      <c r="P63" s="13"/>
      <c r="Q63" s="63"/>
      <c r="R63" s="13"/>
      <c r="S63" s="13"/>
      <c r="T63" s="13"/>
      <c r="U63" s="108"/>
      <c r="V63" s="63"/>
      <c r="W63" s="13"/>
      <c r="X63" s="13"/>
      <c r="Z63" s="114"/>
      <c r="AA63" s="63"/>
      <c r="AF63" s="63"/>
      <c r="AG63" s="63"/>
      <c r="AH63" s="63"/>
    </row>
    <row r="64" spans="1:34" outlineLevel="2" x14ac:dyDescent="0.3">
      <c r="A64" s="17"/>
      <c r="B64" s="61" t="s">
        <v>53</v>
      </c>
      <c r="C64" s="62">
        <v>1848</v>
      </c>
      <c r="D64" s="12">
        <v>2541</v>
      </c>
      <c r="E64" s="12">
        <v>2682</v>
      </c>
      <c r="F64" s="12">
        <v>1880</v>
      </c>
      <c r="G64" s="63">
        <v>8951</v>
      </c>
      <c r="H64" s="12">
        <v>2557</v>
      </c>
      <c r="I64" s="12">
        <v>2618</v>
      </c>
      <c r="J64" s="12">
        <v>2781</v>
      </c>
      <c r="K64" s="12">
        <v>1994</v>
      </c>
      <c r="L64" s="63">
        <v>9950</v>
      </c>
      <c r="M64" s="13">
        <v>3311</v>
      </c>
      <c r="N64" s="13">
        <v>3089</v>
      </c>
      <c r="O64" s="13">
        <v>4545</v>
      </c>
      <c r="P64" s="13">
        <v>4511</v>
      </c>
      <c r="Q64" s="63">
        <v>15456</v>
      </c>
      <c r="R64" s="13">
        <v>5234</v>
      </c>
      <c r="S64" s="13">
        <v>4755</v>
      </c>
      <c r="T64" s="13">
        <v>5851</v>
      </c>
      <c r="U64" s="108">
        <v>8641</v>
      </c>
      <c r="V64" s="63">
        <v>24481</v>
      </c>
      <c r="W64" s="13">
        <v>5563</v>
      </c>
      <c r="X64" s="13">
        <v>8227</v>
      </c>
      <c r="Y64" s="13">
        <v>3333</v>
      </c>
      <c r="Z64" s="13">
        <v>11558</v>
      </c>
      <c r="AA64" s="63">
        <v>28681</v>
      </c>
      <c r="AB64" s="13">
        <v>9076</v>
      </c>
      <c r="AC64" s="13">
        <v>8060</v>
      </c>
      <c r="AD64" s="13">
        <v>7520</v>
      </c>
      <c r="AE64" s="13">
        <v>7884</v>
      </c>
      <c r="AF64" s="63">
        <v>32540</v>
      </c>
      <c r="AG64" s="63">
        <v>10821</v>
      </c>
      <c r="AH64" s="63">
        <v>8291</v>
      </c>
    </row>
    <row r="65" spans="1:34" outlineLevel="2" x14ac:dyDescent="0.3">
      <c r="A65" s="17"/>
      <c r="B65" s="61" t="s">
        <v>54</v>
      </c>
      <c r="C65" s="62">
        <v>-2802</v>
      </c>
      <c r="D65" s="12">
        <v>-75</v>
      </c>
      <c r="E65" s="12">
        <v>-894</v>
      </c>
      <c r="F65" s="12">
        <v>1647.0000000000005</v>
      </c>
      <c r="G65" s="63">
        <v>-2123.9999999999995</v>
      </c>
      <c r="H65" s="12">
        <v>-2027</v>
      </c>
      <c r="I65" s="12">
        <v>-990</v>
      </c>
      <c r="J65" s="12">
        <v>-1177</v>
      </c>
      <c r="K65" s="12">
        <v>8376</v>
      </c>
      <c r="L65" s="63">
        <v>4182</v>
      </c>
      <c r="M65" s="13">
        <v>1811</v>
      </c>
      <c r="N65" s="13">
        <v>1883</v>
      </c>
      <c r="O65" s="13">
        <v>4836</v>
      </c>
      <c r="P65" s="13">
        <v>89</v>
      </c>
      <c r="Q65" s="63">
        <v>8619</v>
      </c>
      <c r="R65" s="13">
        <v>3704</v>
      </c>
      <c r="S65" s="13">
        <v>11418</v>
      </c>
      <c r="T65" s="13">
        <v>10041</v>
      </c>
      <c r="U65" s="108">
        <v>2183</v>
      </c>
      <c r="V65" s="63">
        <v>27346</v>
      </c>
      <c r="W65" s="13">
        <v>99</v>
      </c>
      <c r="X65" s="13">
        <v>23453</v>
      </c>
      <c r="Y65" s="13">
        <v>-2719</v>
      </c>
      <c r="Z65" s="13">
        <v>-4134</v>
      </c>
      <c r="AA65" s="63">
        <v>16699</v>
      </c>
      <c r="AB65" s="13">
        <v>-3718</v>
      </c>
      <c r="AC65" s="13">
        <v>2534</v>
      </c>
      <c r="AD65" s="13">
        <v>-2961</v>
      </c>
      <c r="AE65" s="13">
        <v>7010</v>
      </c>
      <c r="AF65" s="63">
        <v>2865</v>
      </c>
      <c r="AG65" s="63">
        <v>-6178</v>
      </c>
      <c r="AH65" s="63">
        <v>-249</v>
      </c>
    </row>
    <row r="66" spans="1:34" outlineLevel="2" x14ac:dyDescent="0.3">
      <c r="A66" s="17"/>
      <c r="B66" s="61" t="s">
        <v>55</v>
      </c>
      <c r="C66" s="62">
        <v>-2056</v>
      </c>
      <c r="D66" s="12">
        <v>212</v>
      </c>
      <c r="E66" s="12">
        <v>-443</v>
      </c>
      <c r="F66" s="12">
        <v>-1114</v>
      </c>
      <c r="G66" s="63">
        <v>-3401</v>
      </c>
      <c r="H66" s="12">
        <v>7120</v>
      </c>
      <c r="I66" s="12">
        <v>995</v>
      </c>
      <c r="J66" s="12">
        <v>1119</v>
      </c>
      <c r="K66" s="12">
        <v>-97</v>
      </c>
      <c r="L66" s="63">
        <v>9137</v>
      </c>
      <c r="M66" s="13">
        <v>597</v>
      </c>
      <c r="N66" s="13">
        <v>865</v>
      </c>
      <c r="O66" s="13">
        <v>1938</v>
      </c>
      <c r="P66" s="13">
        <v>565</v>
      </c>
      <c r="Q66" s="63">
        <v>3965</v>
      </c>
      <c r="R66" s="13">
        <v>674</v>
      </c>
      <c r="S66" s="13">
        <v>1221</v>
      </c>
      <c r="T66" s="13">
        <v>104</v>
      </c>
      <c r="U66" s="108">
        <v>886</v>
      </c>
      <c r="V66" s="63">
        <v>2885</v>
      </c>
      <c r="W66" s="13">
        <v>444</v>
      </c>
      <c r="X66" s="13">
        <v>-8417</v>
      </c>
      <c r="Y66" s="13">
        <v>2029</v>
      </c>
      <c r="Z66" s="13">
        <v>2481</v>
      </c>
      <c r="AA66" s="63">
        <v>-3463</v>
      </c>
      <c r="AB66" s="13">
        <v>-1445</v>
      </c>
      <c r="AC66" s="13">
        <v>-2412</v>
      </c>
      <c r="AD66" s="13">
        <v>1495</v>
      </c>
      <c r="AE66" s="13">
        <v>-2663</v>
      </c>
      <c r="AF66" s="63">
        <v>-5025</v>
      </c>
      <c r="AG66" s="63">
        <v>-4399</v>
      </c>
      <c r="AH66" s="63">
        <v>1961</v>
      </c>
    </row>
    <row r="67" spans="1:34" outlineLevel="2" x14ac:dyDescent="0.3">
      <c r="A67" s="17"/>
      <c r="B67" s="61" t="s">
        <v>56</v>
      </c>
      <c r="C67" s="62">
        <v>475</v>
      </c>
      <c r="D67" s="12">
        <v>-334</v>
      </c>
      <c r="E67" s="12">
        <v>306</v>
      </c>
      <c r="F67" s="12">
        <v>2296</v>
      </c>
      <c r="G67" s="63">
        <v>2743</v>
      </c>
      <c r="H67" s="12">
        <v>861</v>
      </c>
      <c r="I67" s="12">
        <v>708</v>
      </c>
      <c r="J67" s="12">
        <v>1908</v>
      </c>
      <c r="K67" s="12">
        <v>544</v>
      </c>
      <c r="L67" s="63">
        <v>4021</v>
      </c>
      <c r="M67" s="13">
        <v>-447</v>
      </c>
      <c r="N67" s="13">
        <v>2433</v>
      </c>
      <c r="O67" s="13">
        <v>295</v>
      </c>
      <c r="P67" s="13">
        <v>2689</v>
      </c>
      <c r="Q67" s="63">
        <v>4970</v>
      </c>
      <c r="R67" s="13">
        <v>2179</v>
      </c>
      <c r="S67" s="13">
        <v>2972</v>
      </c>
      <c r="T67" s="13">
        <v>3758</v>
      </c>
      <c r="U67" s="108">
        <v>4434</v>
      </c>
      <c r="V67" s="63">
        <v>13343</v>
      </c>
      <c r="W67" s="13">
        <v>5619</v>
      </c>
      <c r="X67" s="13">
        <v>2605</v>
      </c>
      <c r="Y67" s="13">
        <v>3569</v>
      </c>
      <c r="Z67" s="13">
        <v>3523</v>
      </c>
      <c r="AA67" s="63">
        <v>15316</v>
      </c>
      <c r="AB67" s="13">
        <v>3901</v>
      </c>
      <c r="AC67" s="13">
        <v>2709</v>
      </c>
      <c r="AD67" s="13">
        <v>3489</v>
      </c>
      <c r="AE67" s="13">
        <v>3292</v>
      </c>
      <c r="AF67" s="63">
        <v>13391</v>
      </c>
      <c r="AG67" s="63">
        <v>1227</v>
      </c>
      <c r="AH67" s="63">
        <v>5019</v>
      </c>
    </row>
    <row r="68" spans="1:34" outlineLevel="2" x14ac:dyDescent="0.3">
      <c r="A68" s="17"/>
      <c r="B68" s="61" t="s">
        <v>59</v>
      </c>
      <c r="C68" s="62">
        <v>1333</v>
      </c>
      <c r="D68" s="13">
        <v>1337</v>
      </c>
      <c r="E68" s="13">
        <v>-851</v>
      </c>
      <c r="F68" s="13">
        <v>809</v>
      </c>
      <c r="G68" s="63">
        <v>2628</v>
      </c>
      <c r="H68" s="13">
        <v>593</v>
      </c>
      <c r="I68" s="13">
        <v>764</v>
      </c>
      <c r="J68" s="13">
        <v>-371</v>
      </c>
      <c r="K68" s="13">
        <v>1241</v>
      </c>
      <c r="L68" s="63">
        <v>2227</v>
      </c>
      <c r="M68" s="13">
        <v>335</v>
      </c>
      <c r="N68" s="13">
        <v>1843</v>
      </c>
      <c r="O68" s="13">
        <v>1108</v>
      </c>
      <c r="P68" s="13">
        <v>3124</v>
      </c>
      <c r="Q68" s="63">
        <v>6410</v>
      </c>
      <c r="R68" s="13">
        <v>3216</v>
      </c>
      <c r="S68" s="13">
        <v>1773</v>
      </c>
      <c r="T68" s="13">
        <v>3187</v>
      </c>
      <c r="U68" s="108">
        <v>1874</v>
      </c>
      <c r="V68" s="63">
        <v>10050</v>
      </c>
      <c r="W68" s="13">
        <v>908</v>
      </c>
      <c r="X68" s="13">
        <v>34</v>
      </c>
      <c r="Y68" s="13">
        <v>-4913</v>
      </c>
      <c r="Z68" s="13">
        <v>1134</v>
      </c>
      <c r="AA68" s="63">
        <v>-2837</v>
      </c>
      <c r="AB68" s="13">
        <v>1257</v>
      </c>
      <c r="AC68" s="13">
        <v>1156</v>
      </c>
      <c r="AD68" s="13">
        <v>2182</v>
      </c>
      <c r="AE68" s="13">
        <v>1039</v>
      </c>
      <c r="AF68" s="63">
        <v>5634</v>
      </c>
      <c r="AG68" s="63">
        <v>1315</v>
      </c>
      <c r="AH68" s="63">
        <v>5697</v>
      </c>
    </row>
    <row r="69" spans="1:34" outlineLevel="2" x14ac:dyDescent="0.3">
      <c r="A69" s="17"/>
      <c r="B69" s="61" t="s">
        <v>57</v>
      </c>
      <c r="C69" s="62"/>
      <c r="D69" s="12"/>
      <c r="E69" s="12"/>
      <c r="F69" s="12"/>
      <c r="G69" s="63"/>
      <c r="H69" s="12"/>
      <c r="I69" s="12"/>
      <c r="J69" s="12"/>
      <c r="K69" s="12"/>
      <c r="L69" s="63"/>
      <c r="M69" s="13"/>
      <c r="N69" s="13">
        <v>46</v>
      </c>
      <c r="O69" s="13">
        <v>-967</v>
      </c>
      <c r="P69" s="13">
        <v>1183</v>
      </c>
      <c r="Q69" s="63">
        <v>262</v>
      </c>
      <c r="R69" s="13">
        <v>-183</v>
      </c>
      <c r="S69" s="13">
        <v>3175</v>
      </c>
      <c r="T69" s="13">
        <v>-3014</v>
      </c>
      <c r="U69" s="108">
        <v>357</v>
      </c>
      <c r="V69" s="63">
        <v>335</v>
      </c>
      <c r="W69" s="13">
        <v>2161</v>
      </c>
      <c r="X69" s="13">
        <v>-11</v>
      </c>
      <c r="Y69" s="13">
        <v>4202</v>
      </c>
      <c r="Z69" s="13">
        <v>213</v>
      </c>
      <c r="AA69" s="63">
        <v>6565</v>
      </c>
      <c r="AB69" s="13">
        <v>519</v>
      </c>
      <c r="AC69" s="13">
        <v>-451</v>
      </c>
      <c r="AD69" s="13">
        <v>-642</v>
      </c>
      <c r="AE69" s="13">
        <v>-602</v>
      </c>
      <c r="AF69" s="63">
        <v>-1176</v>
      </c>
      <c r="AG69" s="63">
        <v>432</v>
      </c>
      <c r="AH69" s="63">
        <v>467</v>
      </c>
    </row>
    <row r="70" spans="1:34" outlineLevel="2" x14ac:dyDescent="0.3">
      <c r="A70" s="17"/>
      <c r="B70" s="61" t="s">
        <v>58</v>
      </c>
      <c r="C70" s="62"/>
      <c r="D70" s="12"/>
      <c r="E70" s="12"/>
      <c r="F70" s="12"/>
      <c r="G70" s="63"/>
      <c r="H70" s="12"/>
      <c r="I70" s="12"/>
      <c r="J70" s="12"/>
      <c r="K70" s="12">
        <v>-122</v>
      </c>
      <c r="L70" s="63">
        <v>-122</v>
      </c>
      <c r="M70" s="13"/>
      <c r="N70" s="13">
        <v>582</v>
      </c>
      <c r="O70" s="13">
        <v>256</v>
      </c>
      <c r="P70" s="13">
        <v>2271</v>
      </c>
      <c r="Q70" s="63">
        <v>3109</v>
      </c>
      <c r="R70" s="13">
        <v>-1431</v>
      </c>
      <c r="S70" s="13">
        <v>622</v>
      </c>
      <c r="T70" s="13">
        <v>1217</v>
      </c>
      <c r="U70" s="108">
        <v>418</v>
      </c>
      <c r="V70" s="63">
        <v>826</v>
      </c>
      <c r="W70" s="13">
        <v>-1168</v>
      </c>
      <c r="X70" s="13">
        <v>754</v>
      </c>
      <c r="Y70" s="13">
        <v>-2676</v>
      </c>
      <c r="Z70" s="13">
        <v>6671</v>
      </c>
      <c r="AA70" s="63">
        <v>3581</v>
      </c>
      <c r="AB70" s="13">
        <v>2024</v>
      </c>
      <c r="AC70" s="13">
        <v>1413</v>
      </c>
      <c r="AD70" s="13">
        <v>1177</v>
      </c>
      <c r="AE70" s="13">
        <v>2061</v>
      </c>
      <c r="AF70" s="63">
        <v>6675</v>
      </c>
      <c r="AG70" s="63">
        <v>1419</v>
      </c>
      <c r="AH70" s="63">
        <v>5968</v>
      </c>
    </row>
    <row r="71" spans="1:34" outlineLevel="2" x14ac:dyDescent="0.3">
      <c r="A71" s="17"/>
      <c r="B71" s="61" t="s">
        <v>60</v>
      </c>
      <c r="C71" s="62">
        <v>741</v>
      </c>
      <c r="D71" s="13">
        <v>1010</v>
      </c>
      <c r="E71" s="13">
        <v>2827</v>
      </c>
      <c r="F71" s="13">
        <v>1847</v>
      </c>
      <c r="G71" s="63">
        <v>6425</v>
      </c>
      <c r="H71" s="13">
        <v>2690</v>
      </c>
      <c r="I71" s="13">
        <v>4092</v>
      </c>
      <c r="J71" s="13">
        <v>5070</v>
      </c>
      <c r="K71" s="13">
        <v>6491</v>
      </c>
      <c r="L71" s="63">
        <v>18343</v>
      </c>
      <c r="M71" s="13">
        <v>8071</v>
      </c>
      <c r="N71" s="13">
        <v>9591</v>
      </c>
      <c r="O71" s="13">
        <v>13056</v>
      </c>
      <c r="P71" s="13">
        <v>14474</v>
      </c>
      <c r="Q71" s="63">
        <v>45192</v>
      </c>
      <c r="R71" s="13">
        <v>15705</v>
      </c>
      <c r="S71" s="13">
        <v>15988</v>
      </c>
      <c r="T71" s="13">
        <v>20481</v>
      </c>
      <c r="U71" s="108">
        <v>22525</v>
      </c>
      <c r="V71" s="63">
        <v>74699</v>
      </c>
      <c r="W71" s="13">
        <v>22894</v>
      </c>
      <c r="X71" s="13">
        <v>24147</v>
      </c>
      <c r="Y71" s="13">
        <v>25965</v>
      </c>
      <c r="Z71" s="13">
        <v>37325</v>
      </c>
      <c r="AA71" s="63">
        <v>110331</v>
      </c>
      <c r="AB71" s="13">
        <v>42062</v>
      </c>
      <c r="AC71" s="13">
        <v>44617</v>
      </c>
      <c r="AD71" s="13">
        <v>49541</v>
      </c>
      <c r="AE71" s="13">
        <v>50744</v>
      </c>
      <c r="AF71" s="63">
        <v>186964</v>
      </c>
      <c r="AG71" s="63">
        <v>48281</v>
      </c>
      <c r="AH71" s="63">
        <v>44310</v>
      </c>
    </row>
    <row r="72" spans="1:34" outlineLevel="2" x14ac:dyDescent="0.3">
      <c r="A72" s="17"/>
      <c r="B72" s="61" t="s">
        <v>61</v>
      </c>
      <c r="C72" s="62">
        <v>1343</v>
      </c>
      <c r="D72" s="13">
        <v>2100</v>
      </c>
      <c r="E72" s="13">
        <v>2089</v>
      </c>
      <c r="F72" s="13">
        <v>2892</v>
      </c>
      <c r="G72" s="63">
        <v>8424</v>
      </c>
      <c r="H72" s="13">
        <v>4067</v>
      </c>
      <c r="I72" s="13">
        <v>3763</v>
      </c>
      <c r="J72" s="13">
        <v>3860</v>
      </c>
      <c r="K72" s="13">
        <v>5903</v>
      </c>
      <c r="L72" s="63">
        <v>17593</v>
      </c>
      <c r="M72" s="13">
        <v>4381</v>
      </c>
      <c r="N72" s="13">
        <v>4586</v>
      </c>
      <c r="O72" s="13">
        <v>5809</v>
      </c>
      <c r="P72" s="13">
        <v>-6784</v>
      </c>
      <c r="Q72" s="63">
        <v>7992</v>
      </c>
      <c r="R72" s="13">
        <v>2388</v>
      </c>
      <c r="S72" s="13">
        <v>3055</v>
      </c>
      <c r="T72" s="13">
        <v>3496</v>
      </c>
      <c r="U72" s="108">
        <v>-14801</v>
      </c>
      <c r="V72" s="63">
        <v>-5862</v>
      </c>
      <c r="W72" s="13">
        <v>4686</v>
      </c>
      <c r="X72" s="13">
        <v>7930</v>
      </c>
      <c r="Y72" s="13">
        <v>-590</v>
      </c>
      <c r="Z72" s="13">
        <v>794</v>
      </c>
      <c r="AA72" s="63">
        <v>12820</v>
      </c>
      <c r="AB72" s="13">
        <v>4050</v>
      </c>
      <c r="AC72" s="13">
        <v>8204</v>
      </c>
      <c r="AD72" s="13">
        <v>-7935</v>
      </c>
      <c r="AE72" s="13">
        <v>-229</v>
      </c>
      <c r="AF72" s="63">
        <v>4090</v>
      </c>
      <c r="AG72" s="63">
        <v>1743</v>
      </c>
      <c r="AH72" s="63">
        <v>1236</v>
      </c>
    </row>
    <row r="73" spans="1:34" outlineLevel="2" x14ac:dyDescent="0.3">
      <c r="A73" s="17"/>
      <c r="B73" s="61" t="s">
        <v>173</v>
      </c>
      <c r="C73" s="62">
        <v>0</v>
      </c>
      <c r="D73" s="13">
        <v>785</v>
      </c>
      <c r="E73" s="13">
        <v>-785</v>
      </c>
      <c r="F73" s="13">
        <v>1318</v>
      </c>
      <c r="G73" s="63">
        <v>1318</v>
      </c>
      <c r="H73" s="13">
        <v>0</v>
      </c>
      <c r="I73" s="13">
        <v>698</v>
      </c>
      <c r="J73" s="13"/>
      <c r="K73" s="13">
        <v>0</v>
      </c>
      <c r="L73" s="63">
        <v>698</v>
      </c>
      <c r="M73" s="13">
        <v>0</v>
      </c>
      <c r="N73" s="13">
        <v>0</v>
      </c>
      <c r="O73" s="13">
        <v>1048</v>
      </c>
      <c r="P73" s="13">
        <v>733</v>
      </c>
      <c r="Q73" s="63">
        <v>1781</v>
      </c>
      <c r="R73" s="13">
        <v>0</v>
      </c>
      <c r="S73" s="13">
        <v>4508</v>
      </c>
      <c r="T73" s="13">
        <v>0</v>
      </c>
      <c r="U73" s="108">
        <v>1811</v>
      </c>
      <c r="V73" s="63">
        <v>6319</v>
      </c>
      <c r="W73" s="13">
        <v>353</v>
      </c>
      <c r="X73" s="13">
        <v>0</v>
      </c>
      <c r="Y73" s="13">
        <v>4703</v>
      </c>
      <c r="Z73" s="13">
        <v>-801</v>
      </c>
      <c r="AA73" s="63">
        <v>4255</v>
      </c>
      <c r="AB73" s="13">
        <v>0</v>
      </c>
      <c r="AC73" s="13">
        <v>0</v>
      </c>
      <c r="AD73" s="13">
        <v>16</v>
      </c>
      <c r="AE73" s="13">
        <v>1012</v>
      </c>
      <c r="AF73" s="63">
        <v>1028</v>
      </c>
      <c r="AG73" s="63">
        <v>436</v>
      </c>
      <c r="AH73" s="63">
        <v>91</v>
      </c>
    </row>
    <row r="74" spans="1:34" outlineLevel="2" x14ac:dyDescent="0.3">
      <c r="A74" s="17"/>
      <c r="B74" s="61" t="s">
        <v>174</v>
      </c>
      <c r="C74" s="62"/>
      <c r="D74" s="13"/>
      <c r="E74" s="13"/>
      <c r="F74" s="13"/>
      <c r="G74" s="63"/>
      <c r="H74" s="13"/>
      <c r="I74" s="13"/>
      <c r="J74" s="13"/>
      <c r="K74" s="13"/>
      <c r="L74" s="63"/>
      <c r="M74" s="13"/>
      <c r="N74" s="13"/>
      <c r="O74" s="13"/>
      <c r="P74" s="13"/>
      <c r="Q74" s="63"/>
      <c r="R74" s="13"/>
      <c r="S74" s="13"/>
      <c r="T74" s="13"/>
      <c r="U74" s="108"/>
      <c r="V74" s="63"/>
      <c r="W74" s="13"/>
      <c r="X74" s="13"/>
      <c r="Y74" s="13"/>
      <c r="Z74" s="13"/>
      <c r="AA74" s="63"/>
      <c r="AB74" s="13"/>
      <c r="AC74" s="13"/>
      <c r="AD74" s="13"/>
      <c r="AE74" s="13"/>
      <c r="AF74" s="63"/>
      <c r="AG74" s="63"/>
      <c r="AH74" s="63">
        <v>36</v>
      </c>
    </row>
    <row r="75" spans="1:34" outlineLevel="2" x14ac:dyDescent="0.3">
      <c r="A75" s="17"/>
      <c r="B75" s="61" t="s">
        <v>62</v>
      </c>
      <c r="C75" s="62"/>
      <c r="D75" s="13"/>
      <c r="E75" s="13"/>
      <c r="F75" s="13"/>
      <c r="G75" s="63"/>
      <c r="H75" s="13"/>
      <c r="I75" s="13"/>
      <c r="J75" s="13"/>
      <c r="K75" s="13"/>
      <c r="L75" s="63"/>
      <c r="M75" s="13"/>
      <c r="N75" s="13"/>
      <c r="O75" s="13"/>
      <c r="P75" s="13">
        <v>-8816</v>
      </c>
      <c r="Q75" s="63">
        <v>-8816</v>
      </c>
      <c r="R75" s="13">
        <v>-3332</v>
      </c>
      <c r="S75" s="13">
        <v>9096</v>
      </c>
      <c r="T75" s="13">
        <v>-14079</v>
      </c>
      <c r="U75" s="108">
        <v>0</v>
      </c>
      <c r="V75" s="63">
        <v>-11188</v>
      </c>
      <c r="W75" s="13">
        <v>-6278</v>
      </c>
      <c r="X75" s="13">
        <v>-2905</v>
      </c>
      <c r="Y75" s="13">
        <v>-3583</v>
      </c>
      <c r="Z75" s="13">
        <v>-1445</v>
      </c>
      <c r="AA75" s="63">
        <v>-14211</v>
      </c>
      <c r="AB75" s="13">
        <v>-2683</v>
      </c>
      <c r="AC75" s="13">
        <v>-1855</v>
      </c>
      <c r="AD75" s="13">
        <v>-4179</v>
      </c>
      <c r="AE75" s="13">
        <v>-2044</v>
      </c>
      <c r="AF75" s="63">
        <v>-10761</v>
      </c>
      <c r="AG75" s="63">
        <v>-1321</v>
      </c>
      <c r="AH75" s="63">
        <v>-5749</v>
      </c>
    </row>
    <row r="76" spans="1:34" outlineLevel="2" x14ac:dyDescent="0.3">
      <c r="A76" s="17"/>
      <c r="B76" s="61" t="s">
        <v>154</v>
      </c>
      <c r="C76" s="62"/>
      <c r="D76" s="13"/>
      <c r="E76" s="13"/>
      <c r="F76" s="13"/>
      <c r="G76" s="63"/>
      <c r="H76" s="13"/>
      <c r="I76" s="13"/>
      <c r="J76" s="13"/>
      <c r="K76" s="13"/>
      <c r="L76" s="63"/>
      <c r="M76" s="13"/>
      <c r="N76" s="13"/>
      <c r="O76" s="13"/>
      <c r="P76" s="13"/>
      <c r="Q76" s="63"/>
      <c r="R76" s="13"/>
      <c r="S76" s="13"/>
      <c r="T76" s="13"/>
      <c r="U76" s="108"/>
      <c r="V76" s="63"/>
      <c r="W76" s="13"/>
      <c r="X76" s="13"/>
      <c r="Y76" s="13"/>
      <c r="Z76" s="13">
        <v>-213</v>
      </c>
      <c r="AA76" s="63"/>
      <c r="AB76" s="13">
        <v>-14</v>
      </c>
      <c r="AC76" s="13">
        <v>505</v>
      </c>
      <c r="AD76" s="13">
        <v>425</v>
      </c>
      <c r="AE76" s="108">
        <v>-503</v>
      </c>
      <c r="AF76" s="63">
        <v>413</v>
      </c>
      <c r="AG76" s="63">
        <v>468</v>
      </c>
      <c r="AH76" s="63">
        <v>-521</v>
      </c>
    </row>
    <row r="77" spans="1:34" outlineLevel="1" x14ac:dyDescent="0.3">
      <c r="A77" s="17"/>
      <c r="B77" s="69"/>
      <c r="C77" s="11">
        <v>17986</v>
      </c>
      <c r="D77" s="11">
        <v>21964</v>
      </c>
      <c r="E77" s="11">
        <v>36981</v>
      </c>
      <c r="F77" s="11">
        <v>42400</v>
      </c>
      <c r="G77" s="68">
        <v>119331</v>
      </c>
      <c r="H77" s="11">
        <v>56283</v>
      </c>
      <c r="I77" s="11">
        <v>51617</v>
      </c>
      <c r="J77" s="11">
        <v>45715</v>
      </c>
      <c r="K77" s="11">
        <v>67178</v>
      </c>
      <c r="L77" s="68">
        <v>220793</v>
      </c>
      <c r="M77" s="11">
        <v>28146</v>
      </c>
      <c r="N77" s="11">
        <v>36940</v>
      </c>
      <c r="O77" s="11">
        <v>73737</v>
      </c>
      <c r="P77" s="11">
        <v>22663</v>
      </c>
      <c r="Q77" s="68">
        <v>161486</v>
      </c>
      <c r="R77" s="11">
        <v>45143</v>
      </c>
      <c r="S77" s="11">
        <v>76589</v>
      </c>
      <c r="T77" s="11">
        <v>58482</v>
      </c>
      <c r="U77" s="107">
        <v>45405</v>
      </c>
      <c r="V77" s="68">
        <v>222746</v>
      </c>
      <c r="W77" s="11">
        <v>28337</v>
      </c>
      <c r="X77" s="11">
        <v>86167</v>
      </c>
      <c r="Y77" s="11">
        <v>51281</v>
      </c>
      <c r="Z77" s="11">
        <v>46891</v>
      </c>
      <c r="AA77" s="68">
        <v>212676</v>
      </c>
      <c r="AB77" s="11">
        <v>59017</v>
      </c>
      <c r="AC77" s="11">
        <v>100764</v>
      </c>
      <c r="AD77" s="11">
        <v>56600</v>
      </c>
      <c r="AE77" s="11">
        <v>52846</v>
      </c>
      <c r="AF77" s="68">
        <v>269227</v>
      </c>
      <c r="AG77" s="68">
        <f>SUM(AG62:AG76)</f>
        <v>61096.18245455643</v>
      </c>
      <c r="AH77" s="68">
        <f>SUM(AH62:AH76)</f>
        <v>36288</v>
      </c>
    </row>
    <row r="78" spans="1:34" outlineLevel="1" x14ac:dyDescent="0.3">
      <c r="A78" s="17"/>
      <c r="B78" s="69"/>
      <c r="C78" s="11"/>
      <c r="D78" s="11"/>
      <c r="E78" s="11"/>
      <c r="F78" s="11"/>
      <c r="G78" s="68"/>
      <c r="H78" s="11"/>
      <c r="I78" s="11"/>
      <c r="J78" s="11"/>
      <c r="K78" s="11"/>
      <c r="L78" s="68"/>
      <c r="M78" s="11"/>
      <c r="N78" s="11"/>
      <c r="O78" s="11"/>
      <c r="P78" s="11"/>
      <c r="Q78" s="68"/>
      <c r="R78" s="11"/>
      <c r="S78" s="11"/>
      <c r="T78" s="11"/>
      <c r="U78" s="107"/>
      <c r="V78" s="68"/>
      <c r="W78" s="11"/>
      <c r="AA78" s="68"/>
      <c r="AF78" s="68"/>
      <c r="AG78" s="68"/>
      <c r="AH78" s="68"/>
    </row>
    <row r="79" spans="1:34" outlineLevel="1" x14ac:dyDescent="0.3">
      <c r="B79" s="39" t="s">
        <v>63</v>
      </c>
      <c r="C79" s="41"/>
      <c r="D79" s="41"/>
      <c r="E79" s="41"/>
      <c r="F79" s="41"/>
      <c r="G79" s="76"/>
      <c r="H79" s="41"/>
      <c r="I79" s="41"/>
      <c r="J79" s="41"/>
      <c r="K79" s="41"/>
      <c r="L79" s="76"/>
      <c r="M79" s="41"/>
      <c r="N79" s="41"/>
      <c r="O79" s="41"/>
      <c r="P79" s="41"/>
      <c r="Q79" s="76"/>
      <c r="R79" s="41"/>
      <c r="S79" s="41"/>
      <c r="T79" s="41"/>
      <c r="U79" s="109"/>
      <c r="V79" s="76"/>
      <c r="W79" s="41"/>
      <c r="X79" s="41"/>
      <c r="Y79" s="41"/>
      <c r="Z79" s="41"/>
      <c r="AA79" s="76"/>
      <c r="AB79" s="41"/>
      <c r="AC79" s="41"/>
      <c r="AD79" s="41"/>
      <c r="AE79" s="41"/>
      <c r="AF79" s="76"/>
      <c r="AG79" s="76"/>
      <c r="AH79" s="76"/>
    </row>
    <row r="80" spans="1:34" outlineLevel="2" x14ac:dyDescent="0.3">
      <c r="A80" s="17"/>
      <c r="B80" s="61" t="s">
        <v>65</v>
      </c>
      <c r="C80" s="62">
        <v>-14518</v>
      </c>
      <c r="D80" s="13">
        <v>-28859</v>
      </c>
      <c r="E80" s="13">
        <v>-29058</v>
      </c>
      <c r="F80" s="13">
        <v>-31787.999999999996</v>
      </c>
      <c r="G80" s="63">
        <v>-104223</v>
      </c>
      <c r="H80" s="62">
        <v>-48406</v>
      </c>
      <c r="I80" s="13">
        <v>-24084</v>
      </c>
      <c r="J80" s="13">
        <v>-37949</v>
      </c>
      <c r="K80" s="13">
        <v>-100647</v>
      </c>
      <c r="L80" s="63">
        <v>-211086</v>
      </c>
      <c r="M80" s="62">
        <v>-15441</v>
      </c>
      <c r="N80" s="62">
        <v>-36457</v>
      </c>
      <c r="O80" s="62">
        <v>-87351</v>
      </c>
      <c r="P80" s="13">
        <v>-17626</v>
      </c>
      <c r="Q80" s="63">
        <v>-156875</v>
      </c>
      <c r="R80" s="62">
        <v>-58236</v>
      </c>
      <c r="S80" s="62">
        <v>-123573</v>
      </c>
      <c r="T80" s="62">
        <v>-99633</v>
      </c>
      <c r="U80" s="110">
        <v>72469</v>
      </c>
      <c r="V80" s="63">
        <v>-208973</v>
      </c>
      <c r="W80" s="62">
        <v>-63175</v>
      </c>
      <c r="X80" s="62">
        <v>-211165</v>
      </c>
      <c r="Y80" s="62">
        <v>-132293</v>
      </c>
      <c r="Z80" s="62">
        <v>-28626</v>
      </c>
      <c r="AA80" s="63">
        <v>-435259</v>
      </c>
      <c r="AB80" s="62">
        <v>-115563</v>
      </c>
      <c r="AC80" s="62">
        <v>-115512</v>
      </c>
      <c r="AD80" s="62">
        <v>596</v>
      </c>
      <c r="AE80" s="62">
        <v>184994</v>
      </c>
      <c r="AF80" s="63">
        <v>-45485</v>
      </c>
      <c r="AG80" s="63">
        <v>-99146</v>
      </c>
      <c r="AH80" s="63">
        <v>-83850</v>
      </c>
    </row>
    <row r="81" spans="1:34" outlineLevel="2" x14ac:dyDescent="0.3">
      <c r="A81" s="17"/>
      <c r="B81" s="61" t="s">
        <v>66</v>
      </c>
      <c r="C81" s="62">
        <v>-4480</v>
      </c>
      <c r="D81" s="13">
        <v>-6615</v>
      </c>
      <c r="E81" s="13">
        <v>4147</v>
      </c>
      <c r="F81" s="13">
        <v>-58843.4</v>
      </c>
      <c r="G81" s="63">
        <v>-65791.399999999994</v>
      </c>
      <c r="H81" s="62">
        <v>-17833</v>
      </c>
      <c r="I81" s="13">
        <v>-1688</v>
      </c>
      <c r="J81" s="13">
        <v>-209910</v>
      </c>
      <c r="K81" s="13">
        <v>145373</v>
      </c>
      <c r="L81" s="63">
        <v>-84058</v>
      </c>
      <c r="M81" s="62">
        <v>3186</v>
      </c>
      <c r="N81" s="62">
        <v>-161372</v>
      </c>
      <c r="O81" s="62">
        <v>112633</v>
      </c>
      <c r="P81" s="13">
        <v>-37878</v>
      </c>
      <c r="Q81" s="63">
        <v>-83431</v>
      </c>
      <c r="R81" s="62">
        <v>-42229</v>
      </c>
      <c r="S81" s="62">
        <v>41786</v>
      </c>
      <c r="T81" s="62">
        <v>-37358</v>
      </c>
      <c r="U81" s="110">
        <v>15997</v>
      </c>
      <c r="V81" s="63">
        <v>-21804</v>
      </c>
      <c r="W81" s="62">
        <v>-47226</v>
      </c>
      <c r="X81" s="62">
        <v>8516</v>
      </c>
      <c r="Y81" s="62">
        <v>-37379</v>
      </c>
      <c r="Z81" s="62">
        <v>-45935</v>
      </c>
      <c r="AA81" s="63">
        <v>-122024</v>
      </c>
      <c r="AB81" s="62">
        <v>-31042</v>
      </c>
      <c r="AC81" s="62">
        <v>-132264</v>
      </c>
      <c r="AD81" s="62">
        <v>-53973</v>
      </c>
      <c r="AE81" s="62">
        <v>-144377</v>
      </c>
      <c r="AF81" s="63">
        <v>-361656</v>
      </c>
      <c r="AG81" s="63">
        <v>-107049</v>
      </c>
      <c r="AH81" s="63">
        <v>76826</v>
      </c>
    </row>
    <row r="82" spans="1:34" outlineLevel="2" x14ac:dyDescent="0.3">
      <c r="A82" s="17"/>
      <c r="B82" s="61" t="s">
        <v>67</v>
      </c>
      <c r="C82" s="62">
        <v>-171</v>
      </c>
      <c r="D82" s="13">
        <v>-198</v>
      </c>
      <c r="E82" s="13">
        <v>-174</v>
      </c>
      <c r="F82" s="13">
        <v>486</v>
      </c>
      <c r="G82" s="63">
        <v>-57</v>
      </c>
      <c r="H82" s="62">
        <v>-595</v>
      </c>
      <c r="I82" s="13">
        <v>-555</v>
      </c>
      <c r="J82" s="13">
        <v>-976</v>
      </c>
      <c r="K82" s="13">
        <v>-1657</v>
      </c>
      <c r="L82" s="63">
        <v>-3783</v>
      </c>
      <c r="M82" s="62">
        <v>-759</v>
      </c>
      <c r="N82" s="62">
        <v>-1618</v>
      </c>
      <c r="O82" s="62">
        <v>-3059</v>
      </c>
      <c r="P82" s="13">
        <v>-1612</v>
      </c>
      <c r="Q82" s="63">
        <v>-7048</v>
      </c>
      <c r="R82" s="62">
        <v>-1658</v>
      </c>
      <c r="S82" s="62">
        <v>-1167</v>
      </c>
      <c r="T82" s="62">
        <v>-2104</v>
      </c>
      <c r="U82" s="110">
        <v>-1847</v>
      </c>
      <c r="V82" s="63">
        <v>-6776</v>
      </c>
      <c r="W82" s="62">
        <v>-1385</v>
      </c>
      <c r="X82" s="62">
        <v>-1579</v>
      </c>
      <c r="Y82" s="62">
        <v>-3109</v>
      </c>
      <c r="Z82" s="62">
        <v>-685</v>
      </c>
      <c r="AA82" s="63">
        <v>-6758</v>
      </c>
      <c r="AB82" s="62">
        <v>-182</v>
      </c>
      <c r="AC82" s="62">
        <v>-1693</v>
      </c>
      <c r="AD82" s="62">
        <v>-2441</v>
      </c>
      <c r="AE82" s="62">
        <v>-2381</v>
      </c>
      <c r="AF82" s="63">
        <v>-6697</v>
      </c>
      <c r="AG82" s="63">
        <v>-511</v>
      </c>
      <c r="AH82" s="63">
        <v>3230</v>
      </c>
    </row>
    <row r="83" spans="1:34" outlineLevel="2" x14ac:dyDescent="0.3">
      <c r="A83" s="17"/>
      <c r="B83" s="61" t="s">
        <v>68</v>
      </c>
      <c r="C83" s="62">
        <v>-5783</v>
      </c>
      <c r="D83" s="13">
        <v>-1514</v>
      </c>
      <c r="E83" s="13">
        <v>-2434</v>
      </c>
      <c r="F83" s="13">
        <v>-6366</v>
      </c>
      <c r="G83" s="63">
        <v>-16097</v>
      </c>
      <c r="H83" s="62">
        <v>-2765</v>
      </c>
      <c r="I83" s="13">
        <v>-3492</v>
      </c>
      <c r="J83" s="13">
        <v>1290</v>
      </c>
      <c r="K83" s="13">
        <v>-1014</v>
      </c>
      <c r="L83" s="63">
        <v>-5981</v>
      </c>
      <c r="M83" s="62">
        <v>-967</v>
      </c>
      <c r="N83" s="62">
        <v>-1396</v>
      </c>
      <c r="O83" s="62">
        <v>-510</v>
      </c>
      <c r="P83" s="13">
        <v>-757</v>
      </c>
      <c r="Q83" s="63">
        <v>-3630</v>
      </c>
      <c r="R83" s="62">
        <v>-6360</v>
      </c>
      <c r="S83" s="62">
        <v>-2734</v>
      </c>
      <c r="T83" s="62">
        <v>-4618</v>
      </c>
      <c r="U83" s="110">
        <v>-6606</v>
      </c>
      <c r="V83" s="63">
        <v>-20318</v>
      </c>
      <c r="W83" s="62">
        <v>-1468</v>
      </c>
      <c r="X83" s="62">
        <v>-8872</v>
      </c>
      <c r="Y83" s="62">
        <v>-184</v>
      </c>
      <c r="Z83" s="62">
        <v>10920</v>
      </c>
      <c r="AA83" s="63">
        <v>396</v>
      </c>
      <c r="AB83" s="62">
        <v>-4434</v>
      </c>
      <c r="AC83" s="62">
        <v>-2454</v>
      </c>
      <c r="AD83" s="62">
        <v>-59</v>
      </c>
      <c r="AE83" s="62">
        <v>-4747</v>
      </c>
      <c r="AF83" s="63">
        <v>-11694</v>
      </c>
      <c r="AG83" s="63">
        <v>-6607</v>
      </c>
      <c r="AH83" s="63">
        <v>3297</v>
      </c>
    </row>
    <row r="84" spans="1:34" outlineLevel="2" x14ac:dyDescent="0.3">
      <c r="A84" s="17"/>
      <c r="B84" s="61" t="s">
        <v>69</v>
      </c>
      <c r="C84" s="62">
        <v>-7195</v>
      </c>
      <c r="D84" s="13">
        <v>3541</v>
      </c>
      <c r="E84" s="13">
        <v>3544</v>
      </c>
      <c r="F84" s="13">
        <v>-2140</v>
      </c>
      <c r="G84" s="63">
        <v>-2250</v>
      </c>
      <c r="H84" s="62">
        <v>6151</v>
      </c>
      <c r="I84" s="13">
        <v>23709</v>
      </c>
      <c r="J84" s="13">
        <v>-3584</v>
      </c>
      <c r="K84" s="13">
        <v>-9247</v>
      </c>
      <c r="L84" s="63">
        <v>17029</v>
      </c>
      <c r="M84" s="62">
        <v>6965</v>
      </c>
      <c r="N84" s="62">
        <v>2351</v>
      </c>
      <c r="O84" s="62">
        <v>17858</v>
      </c>
      <c r="P84" s="13">
        <v>-10657</v>
      </c>
      <c r="Q84" s="63">
        <v>16517</v>
      </c>
      <c r="R84" s="62">
        <v>17133</v>
      </c>
      <c r="S84" s="62">
        <v>17733</v>
      </c>
      <c r="T84" s="62">
        <v>-3637</v>
      </c>
      <c r="U84" s="110">
        <v>38602</v>
      </c>
      <c r="V84" s="63">
        <v>69831</v>
      </c>
      <c r="W84" s="62">
        <v>-28579</v>
      </c>
      <c r="X84" s="62">
        <v>3025</v>
      </c>
      <c r="Y84" s="62">
        <v>19365</v>
      </c>
      <c r="Z84" s="62">
        <v>-15054</v>
      </c>
      <c r="AA84" s="63">
        <v>-21243</v>
      </c>
      <c r="AB84" s="62">
        <v>7170</v>
      </c>
      <c r="AC84" s="62">
        <v>-15411</v>
      </c>
      <c r="AD84" s="62">
        <v>9374</v>
      </c>
      <c r="AE84" s="62">
        <v>14322</v>
      </c>
      <c r="AF84" s="63">
        <v>15455</v>
      </c>
      <c r="AG84" s="63">
        <v>-17893</v>
      </c>
      <c r="AH84" s="63">
        <v>16921</v>
      </c>
    </row>
    <row r="85" spans="1:34" outlineLevel="2" x14ac:dyDescent="0.3">
      <c r="A85" s="17"/>
      <c r="B85" s="61" t="s">
        <v>70</v>
      </c>
      <c r="C85" s="62">
        <v>2703</v>
      </c>
      <c r="D85" s="12">
        <v>-139</v>
      </c>
      <c r="E85" s="12">
        <v>1584</v>
      </c>
      <c r="F85" s="12">
        <v>-1493</v>
      </c>
      <c r="G85" s="63">
        <v>2655</v>
      </c>
      <c r="H85" s="62">
        <v>1759</v>
      </c>
      <c r="I85" s="12">
        <v>2469</v>
      </c>
      <c r="J85" s="12">
        <v>2366</v>
      </c>
      <c r="K85" s="12">
        <v>-1346</v>
      </c>
      <c r="L85" s="63">
        <v>5248</v>
      </c>
      <c r="M85" s="62">
        <v>3360</v>
      </c>
      <c r="N85" s="62">
        <v>-457</v>
      </c>
      <c r="O85" s="62">
        <v>2044</v>
      </c>
      <c r="P85" s="13">
        <v>-2446</v>
      </c>
      <c r="Q85" s="63">
        <v>2501</v>
      </c>
      <c r="R85" s="62">
        <v>4166</v>
      </c>
      <c r="S85" s="62">
        <v>2392</v>
      </c>
      <c r="T85" s="62">
        <v>3908</v>
      </c>
      <c r="U85" s="110">
        <v>-2618</v>
      </c>
      <c r="V85" s="63">
        <v>7848</v>
      </c>
      <c r="W85" s="62">
        <v>1680</v>
      </c>
      <c r="X85" s="62">
        <v>361</v>
      </c>
      <c r="Y85" s="62">
        <v>2065</v>
      </c>
      <c r="Z85" s="62">
        <v>-3354</v>
      </c>
      <c r="AA85" s="63">
        <v>752</v>
      </c>
      <c r="AB85" s="62">
        <v>34</v>
      </c>
      <c r="AC85" s="62">
        <v>1239</v>
      </c>
      <c r="AD85" s="62">
        <v>4733</v>
      </c>
      <c r="AE85" s="62">
        <v>-2956</v>
      </c>
      <c r="AF85" s="63">
        <v>3050</v>
      </c>
      <c r="AG85" s="63">
        <v>5056</v>
      </c>
      <c r="AH85" s="63">
        <v>-2501</v>
      </c>
    </row>
    <row r="86" spans="1:34" outlineLevel="2" x14ac:dyDescent="0.3">
      <c r="A86" s="17"/>
      <c r="B86" s="61" t="s">
        <v>71</v>
      </c>
      <c r="C86" s="62">
        <v>-1521</v>
      </c>
      <c r="D86" s="12">
        <v>605</v>
      </c>
      <c r="E86" s="12">
        <v>4010</v>
      </c>
      <c r="F86" s="12">
        <v>2383</v>
      </c>
      <c r="G86" s="63">
        <v>5477</v>
      </c>
      <c r="H86" s="62">
        <v>1921</v>
      </c>
      <c r="I86" s="12">
        <v>242</v>
      </c>
      <c r="J86" s="12">
        <v>-4830</v>
      </c>
      <c r="K86" s="12">
        <v>6633</v>
      </c>
      <c r="L86" s="63">
        <v>3966</v>
      </c>
      <c r="M86" s="62">
        <v>-2338</v>
      </c>
      <c r="N86" s="62">
        <v>1774</v>
      </c>
      <c r="O86" s="62">
        <v>-610</v>
      </c>
      <c r="P86" s="13">
        <v>10212</v>
      </c>
      <c r="Q86" s="63">
        <v>9038</v>
      </c>
      <c r="R86" s="62">
        <v>3047</v>
      </c>
      <c r="S86" s="62">
        <v>6292</v>
      </c>
      <c r="T86" s="62">
        <v>4497</v>
      </c>
      <c r="U86" s="110">
        <v>38176</v>
      </c>
      <c r="V86" s="63">
        <v>52012</v>
      </c>
      <c r="W86" s="62">
        <v>-697</v>
      </c>
      <c r="X86" s="62">
        <v>5513</v>
      </c>
      <c r="Y86" s="62">
        <v>9559</v>
      </c>
      <c r="Z86" s="62">
        <v>5615</v>
      </c>
      <c r="AA86" s="63">
        <v>19990</v>
      </c>
      <c r="AB86" s="62">
        <v>3721</v>
      </c>
      <c r="AC86" s="62">
        <v>711</v>
      </c>
      <c r="AD86" s="62">
        <v>17516</v>
      </c>
      <c r="AE86" s="62">
        <v>-201</v>
      </c>
      <c r="AF86" s="63">
        <v>21747</v>
      </c>
      <c r="AG86" s="63">
        <v>5830</v>
      </c>
      <c r="AH86" s="63">
        <v>12539</v>
      </c>
    </row>
    <row r="87" spans="1:34" outlineLevel="2" x14ac:dyDescent="0.3">
      <c r="A87" s="17"/>
      <c r="B87" s="61" t="s">
        <v>72</v>
      </c>
      <c r="C87" s="62">
        <v>-4674</v>
      </c>
      <c r="D87" s="12">
        <v>-1540</v>
      </c>
      <c r="E87" s="12">
        <v>9089</v>
      </c>
      <c r="F87" s="12">
        <v>28949</v>
      </c>
      <c r="G87" s="63">
        <v>31824</v>
      </c>
      <c r="H87" s="62">
        <v>-2974</v>
      </c>
      <c r="I87" s="12">
        <v>-16839</v>
      </c>
      <c r="J87" s="12">
        <v>1545</v>
      </c>
      <c r="K87" s="12">
        <v>1008</v>
      </c>
      <c r="L87" s="63">
        <v>-17260</v>
      </c>
      <c r="M87" s="62">
        <v>-2764</v>
      </c>
      <c r="N87" s="62">
        <v>-6306</v>
      </c>
      <c r="O87" s="62">
        <v>-15965</v>
      </c>
      <c r="P87" s="13">
        <v>3783</v>
      </c>
      <c r="Q87" s="63">
        <v>-21252</v>
      </c>
      <c r="R87" s="62">
        <v>18682</v>
      </c>
      <c r="S87" s="62">
        <v>25400</v>
      </c>
      <c r="T87" s="62">
        <v>-13832</v>
      </c>
      <c r="U87" s="110">
        <v>-21982</v>
      </c>
      <c r="V87" s="63">
        <v>8268</v>
      </c>
      <c r="W87" s="62">
        <v>-6726</v>
      </c>
      <c r="X87" s="62">
        <v>6508</v>
      </c>
      <c r="Y87" s="62">
        <v>46652</v>
      </c>
      <c r="Z87" s="62">
        <v>19706</v>
      </c>
      <c r="AA87" s="63">
        <v>66140</v>
      </c>
      <c r="AB87" s="62">
        <v>-4298</v>
      </c>
      <c r="AC87" s="62">
        <v>4429</v>
      </c>
      <c r="AD87" s="62">
        <v>4013</v>
      </c>
      <c r="AE87" s="62">
        <v>10844</v>
      </c>
      <c r="AF87" s="63">
        <v>14988</v>
      </c>
      <c r="AG87" s="63">
        <v>-3865</v>
      </c>
      <c r="AH87" s="63">
        <v>45730</v>
      </c>
    </row>
    <row r="88" spans="1:34" outlineLevel="2" x14ac:dyDescent="0.3">
      <c r="A88" s="17"/>
      <c r="B88" s="61" t="s">
        <v>73</v>
      </c>
      <c r="C88" s="62">
        <v>4756</v>
      </c>
      <c r="D88" s="12">
        <v>1159</v>
      </c>
      <c r="E88" s="12">
        <v>11931</v>
      </c>
      <c r="F88" s="12">
        <v>47876</v>
      </c>
      <c r="G88" s="63">
        <v>65722</v>
      </c>
      <c r="H88" s="62">
        <v>52342</v>
      </c>
      <c r="I88" s="12">
        <v>15552</v>
      </c>
      <c r="J88" s="12">
        <v>195262</v>
      </c>
      <c r="K88" s="12">
        <v>-41108</v>
      </c>
      <c r="L88" s="63">
        <v>222048</v>
      </c>
      <c r="M88" s="62">
        <v>-2804</v>
      </c>
      <c r="N88" s="62">
        <v>183570</v>
      </c>
      <c r="O88" s="62">
        <v>-81543</v>
      </c>
      <c r="P88" s="13">
        <v>14710</v>
      </c>
      <c r="Q88" s="63">
        <v>113933</v>
      </c>
      <c r="R88" s="62">
        <v>-27112</v>
      </c>
      <c r="S88" s="62">
        <v>-51166</v>
      </c>
      <c r="T88" s="62">
        <v>34747</v>
      </c>
      <c r="U88" s="110">
        <v>-19596</v>
      </c>
      <c r="V88" s="63">
        <v>-63127</v>
      </c>
      <c r="W88" s="62">
        <v>-18859</v>
      </c>
      <c r="X88" s="62">
        <v>55108</v>
      </c>
      <c r="Y88" s="62">
        <v>-36053</v>
      </c>
      <c r="Z88" s="62">
        <v>-43517</v>
      </c>
      <c r="AA88" s="63">
        <v>-43321</v>
      </c>
      <c r="AB88" s="62">
        <v>-48898</v>
      </c>
      <c r="AC88" s="62">
        <v>82470</v>
      </c>
      <c r="AD88" s="62">
        <v>4912</v>
      </c>
      <c r="AE88" s="62">
        <v>45686</v>
      </c>
      <c r="AF88" s="63">
        <v>84170</v>
      </c>
      <c r="AG88" s="63">
        <v>36445</v>
      </c>
      <c r="AH88" s="63">
        <v>48295</v>
      </c>
    </row>
    <row r="89" spans="1:34" outlineLevel="2" x14ac:dyDescent="0.3">
      <c r="A89" s="17"/>
      <c r="B89" s="61" t="s">
        <v>74</v>
      </c>
      <c r="C89" s="62">
        <v>619</v>
      </c>
      <c r="D89" s="13">
        <v>-3874</v>
      </c>
      <c r="E89" s="13">
        <v>486</v>
      </c>
      <c r="F89" s="13">
        <v>1393</v>
      </c>
      <c r="G89" s="63">
        <v>-1376</v>
      </c>
      <c r="H89" s="62">
        <v>4194</v>
      </c>
      <c r="I89" s="62">
        <v>-7197</v>
      </c>
      <c r="J89" s="13">
        <v>916</v>
      </c>
      <c r="K89" s="13">
        <v>-4031</v>
      </c>
      <c r="L89" s="63">
        <v>-6118</v>
      </c>
      <c r="M89" s="62">
        <v>137</v>
      </c>
      <c r="N89" s="62">
        <v>3433</v>
      </c>
      <c r="O89" s="62">
        <v>-5922</v>
      </c>
      <c r="P89" s="13">
        <v>1229</v>
      </c>
      <c r="Q89" s="63">
        <v>-1123</v>
      </c>
      <c r="R89" s="62">
        <v>2733</v>
      </c>
      <c r="S89" s="62">
        <v>2409</v>
      </c>
      <c r="T89" s="62">
        <v>-1388</v>
      </c>
      <c r="U89" s="110">
        <v>351</v>
      </c>
      <c r="V89" s="63">
        <v>4105</v>
      </c>
      <c r="W89" s="62">
        <v>4814</v>
      </c>
      <c r="X89" s="62">
        <v>-724</v>
      </c>
      <c r="Y89" s="62">
        <v>11252</v>
      </c>
      <c r="Z89" s="62">
        <v>-13964</v>
      </c>
      <c r="AA89" s="63">
        <v>1378</v>
      </c>
      <c r="AB89" s="62">
        <v>1307</v>
      </c>
      <c r="AC89" s="62">
        <v>1282</v>
      </c>
      <c r="AD89" s="62">
        <v>-175</v>
      </c>
      <c r="AE89" s="62">
        <v>912</v>
      </c>
      <c r="AF89" s="63">
        <v>3326</v>
      </c>
      <c r="AG89" s="63">
        <v>1737</v>
      </c>
      <c r="AH89" s="63">
        <v>7487</v>
      </c>
    </row>
    <row r="90" spans="1:34" outlineLevel="2" x14ac:dyDescent="0.3">
      <c r="A90" s="17"/>
      <c r="B90" s="61" t="s">
        <v>75</v>
      </c>
      <c r="C90" s="62"/>
      <c r="D90" s="13"/>
      <c r="E90" s="13"/>
      <c r="F90" s="13"/>
      <c r="G90" s="63"/>
      <c r="H90" s="62"/>
      <c r="I90" s="13"/>
      <c r="J90" s="13"/>
      <c r="K90" s="13"/>
      <c r="L90" s="63"/>
      <c r="M90" s="62"/>
      <c r="N90" s="62"/>
      <c r="O90" s="62"/>
      <c r="P90" s="13">
        <v>-1827</v>
      </c>
      <c r="Q90" s="63">
        <v>-1827</v>
      </c>
      <c r="R90" s="62">
        <v>-1174</v>
      </c>
      <c r="S90" s="62">
        <v>-1462</v>
      </c>
      <c r="T90" s="62">
        <v>-1203</v>
      </c>
      <c r="U90" s="110">
        <v>-3128</v>
      </c>
      <c r="V90" s="63">
        <v>-6967</v>
      </c>
      <c r="W90" s="62">
        <v>-3578</v>
      </c>
      <c r="X90" s="62">
        <v>-1040</v>
      </c>
      <c r="Y90" s="62">
        <v>-1316</v>
      </c>
      <c r="Z90" s="62">
        <v>-778</v>
      </c>
      <c r="AA90" s="63">
        <v>-6712</v>
      </c>
      <c r="AB90" s="62">
        <v>-1628</v>
      </c>
      <c r="AC90" s="62">
        <v>-729</v>
      </c>
      <c r="AD90" s="62">
        <v>-2313</v>
      </c>
      <c r="AE90" s="62">
        <v>-1341</v>
      </c>
      <c r="AF90" s="63">
        <v>-6011</v>
      </c>
      <c r="AG90" s="63">
        <v>-95</v>
      </c>
      <c r="AH90" s="63">
        <v>-4018</v>
      </c>
    </row>
    <row r="91" spans="1:34" outlineLevel="2" x14ac:dyDescent="0.3">
      <c r="A91" s="17"/>
      <c r="B91" s="61" t="s">
        <v>76</v>
      </c>
      <c r="C91" s="62">
        <v>-1397</v>
      </c>
      <c r="D91" s="13">
        <v>1397</v>
      </c>
      <c r="E91" s="13">
        <v>0</v>
      </c>
      <c r="F91" s="13">
        <v>-3960</v>
      </c>
      <c r="G91" s="63">
        <v>-3960</v>
      </c>
      <c r="H91" s="62">
        <v>-1838</v>
      </c>
      <c r="I91" s="13">
        <v>1040</v>
      </c>
      <c r="J91" s="13">
        <v>-708</v>
      </c>
      <c r="K91" s="13">
        <v>3733</v>
      </c>
      <c r="L91" s="63">
        <v>2227</v>
      </c>
      <c r="M91" s="62">
        <v>980</v>
      </c>
      <c r="N91" s="62">
        <v>-6475</v>
      </c>
      <c r="O91" s="62">
        <v>-772</v>
      </c>
      <c r="P91" s="13">
        <v>-2053</v>
      </c>
      <c r="Q91" s="63">
        <v>-8320</v>
      </c>
      <c r="R91" s="62">
        <v>-1480</v>
      </c>
      <c r="S91" s="62">
        <v>-1855</v>
      </c>
      <c r="T91" s="62">
        <v>-360</v>
      </c>
      <c r="U91" s="110">
        <v>-2121</v>
      </c>
      <c r="V91" s="63">
        <v>-5816</v>
      </c>
      <c r="W91" s="62">
        <v>-2348</v>
      </c>
      <c r="X91" s="62">
        <v>-3831</v>
      </c>
      <c r="Y91" s="62">
        <v>-2225</v>
      </c>
      <c r="Z91" s="62">
        <v>-241</v>
      </c>
      <c r="AA91" s="63">
        <v>-8645</v>
      </c>
      <c r="AB91" s="62">
        <v>-1118</v>
      </c>
      <c r="AC91" s="62">
        <v>-616</v>
      </c>
      <c r="AD91" s="62">
        <v>-2139</v>
      </c>
      <c r="AE91" s="62">
        <v>-1111</v>
      </c>
      <c r="AF91" s="63">
        <v>-4984</v>
      </c>
      <c r="AG91" s="63">
        <v>-918</v>
      </c>
      <c r="AH91" s="63">
        <v>-102</v>
      </c>
    </row>
    <row r="92" spans="1:34" outlineLevel="1" x14ac:dyDescent="0.3">
      <c r="A92" s="17"/>
      <c r="B92" s="61"/>
      <c r="C92" s="62"/>
      <c r="D92" s="13"/>
      <c r="E92" s="13"/>
      <c r="F92" s="13"/>
      <c r="G92" s="70"/>
      <c r="H92" s="62"/>
      <c r="I92" s="13"/>
      <c r="J92" s="13"/>
      <c r="K92" s="13"/>
      <c r="L92" s="70"/>
      <c r="M92" s="62"/>
      <c r="N92" s="62"/>
      <c r="O92" s="62"/>
      <c r="P92" s="62"/>
      <c r="Q92" s="70"/>
      <c r="R92" s="62"/>
      <c r="S92" s="62"/>
      <c r="U92" s="114"/>
      <c r="V92" s="70"/>
      <c r="Z92" s="114"/>
      <c r="AA92" s="70"/>
      <c r="AF92" s="70"/>
      <c r="AG92" s="68"/>
      <c r="AH92" s="68"/>
    </row>
    <row r="93" spans="1:34" outlineLevel="1" x14ac:dyDescent="0.3">
      <c r="A93" s="17"/>
      <c r="B93" s="69" t="s">
        <v>64</v>
      </c>
      <c r="C93" s="67">
        <v>-31661</v>
      </c>
      <c r="D93" s="67">
        <v>-36037</v>
      </c>
      <c r="E93" s="67">
        <v>3125</v>
      </c>
      <c r="F93" s="67">
        <v>-23503.399999999994</v>
      </c>
      <c r="G93" s="71">
        <v>-88076.4</v>
      </c>
      <c r="H93" s="67">
        <v>-8044</v>
      </c>
      <c r="I93" s="67">
        <v>-10843</v>
      </c>
      <c r="J93" s="67">
        <v>-56578</v>
      </c>
      <c r="K93" s="67">
        <v>-2303</v>
      </c>
      <c r="L93" s="71">
        <v>-77768</v>
      </c>
      <c r="M93" s="67">
        <v>-10445</v>
      </c>
      <c r="N93" s="67">
        <v>-22953</v>
      </c>
      <c r="O93" s="67">
        <v>-63197</v>
      </c>
      <c r="P93" s="67">
        <v>-44922</v>
      </c>
      <c r="Q93" s="71">
        <v>-141517</v>
      </c>
      <c r="R93" s="67">
        <v>-92488</v>
      </c>
      <c r="S93" s="67">
        <v>-85945</v>
      </c>
      <c r="T93" s="67">
        <v>-120981</v>
      </c>
      <c r="U93" s="112">
        <v>107697</v>
      </c>
      <c r="V93" s="71">
        <v>-191717</v>
      </c>
      <c r="W93" s="67">
        <v>-167547</v>
      </c>
      <c r="X93" s="67">
        <v>-148180</v>
      </c>
      <c r="Y93" s="67">
        <v>-123666</v>
      </c>
      <c r="Z93" s="67">
        <v>-115913</v>
      </c>
      <c r="AA93" s="71">
        <v>-555306</v>
      </c>
      <c r="AB93" s="67">
        <v>-194931</v>
      </c>
      <c r="AC93" s="67">
        <v>-178548</v>
      </c>
      <c r="AD93" s="67">
        <v>-19956</v>
      </c>
      <c r="AE93" s="67">
        <v>99644</v>
      </c>
      <c r="AF93" s="71">
        <v>-293791</v>
      </c>
      <c r="AG93" s="71">
        <f t="shared" ref="AB93:AH93" si="14">SUM(AG80:AG91)</f>
        <v>-187016</v>
      </c>
      <c r="AH93" s="71">
        <f t="shared" si="14"/>
        <v>123854</v>
      </c>
    </row>
    <row r="94" spans="1:34" outlineLevel="2" x14ac:dyDescent="0.3">
      <c r="A94" s="17"/>
      <c r="B94" s="61" t="s">
        <v>77</v>
      </c>
      <c r="C94" s="62">
        <v>0</v>
      </c>
      <c r="D94" s="13">
        <v>0</v>
      </c>
      <c r="E94" s="13">
        <v>-3426</v>
      </c>
      <c r="F94" s="13">
        <v>-2207</v>
      </c>
      <c r="G94" s="63">
        <v>-5633</v>
      </c>
      <c r="H94" s="62">
        <v>-2616</v>
      </c>
      <c r="I94" s="13">
        <v>-3667</v>
      </c>
      <c r="J94" s="13">
        <v>-4372</v>
      </c>
      <c r="K94" s="13">
        <v>4647</v>
      </c>
      <c r="L94" s="63">
        <v>-6008</v>
      </c>
      <c r="M94" s="62">
        <v>-2373</v>
      </c>
      <c r="N94" s="62">
        <v>-2794</v>
      </c>
      <c r="O94" s="62">
        <v>-6931</v>
      </c>
      <c r="P94" s="13">
        <v>-8663</v>
      </c>
      <c r="Q94" s="63">
        <v>-20761</v>
      </c>
      <c r="R94" s="62">
        <v>-14676</v>
      </c>
      <c r="S94" s="62">
        <v>-23954</v>
      </c>
      <c r="T94" s="62">
        <v>-10074</v>
      </c>
      <c r="U94" s="110">
        <v>-18998</v>
      </c>
      <c r="V94" s="63">
        <v>-67702</v>
      </c>
      <c r="W94" s="62">
        <v>32298</v>
      </c>
      <c r="X94" s="62">
        <v>-102137</v>
      </c>
      <c r="Y94" s="62">
        <v>-12258</v>
      </c>
      <c r="Z94" s="62">
        <v>-44614</v>
      </c>
      <c r="AA94" s="63">
        <v>-126711</v>
      </c>
      <c r="AB94" s="62">
        <v>-48101</v>
      </c>
      <c r="AC94" s="62">
        <v>-26467</v>
      </c>
      <c r="AD94" s="62">
        <v>-19468</v>
      </c>
      <c r="AE94" s="62">
        <v>-70157</v>
      </c>
      <c r="AF94" s="63">
        <v>-164193</v>
      </c>
      <c r="AG94" s="63">
        <v>-21520</v>
      </c>
      <c r="AH94" s="63">
        <v>-69203</v>
      </c>
    </row>
    <row r="95" spans="1:34" outlineLevel="2" x14ac:dyDescent="0.3">
      <c r="A95" s="17"/>
      <c r="B95" s="61" t="s">
        <v>78</v>
      </c>
      <c r="C95" s="62">
        <v>0</v>
      </c>
      <c r="D95" s="13">
        <v>0</v>
      </c>
      <c r="E95" s="13">
        <v>-1924</v>
      </c>
      <c r="F95" s="13">
        <v>-4401</v>
      </c>
      <c r="G95" s="63">
        <v>-6325</v>
      </c>
      <c r="H95" s="62">
        <v>-2336</v>
      </c>
      <c r="I95" s="13">
        <v>-3026</v>
      </c>
      <c r="J95" s="13">
        <v>0</v>
      </c>
      <c r="K95" s="13">
        <v>-5742</v>
      </c>
      <c r="L95" s="63">
        <v>-11104</v>
      </c>
      <c r="M95" s="62">
        <v>-2336</v>
      </c>
      <c r="N95" s="62">
        <v>-6640</v>
      </c>
      <c r="O95" s="62">
        <v>523</v>
      </c>
      <c r="P95" s="13">
        <v>-2992</v>
      </c>
      <c r="Q95" s="63">
        <v>-11445</v>
      </c>
      <c r="R95" s="62">
        <v>-2831</v>
      </c>
      <c r="S95" s="62">
        <v>-3613</v>
      </c>
      <c r="T95" s="62">
        <v>-4395</v>
      </c>
      <c r="U95" s="110">
        <v>-26434</v>
      </c>
      <c r="V95" s="63">
        <v>-37273</v>
      </c>
      <c r="W95" s="62">
        <v>-3380</v>
      </c>
      <c r="X95" s="62">
        <v>-4064</v>
      </c>
      <c r="Y95" s="62">
        <v>-3600</v>
      </c>
      <c r="Z95" s="62">
        <v>-5312</v>
      </c>
      <c r="AA95" s="63">
        <v>-16356</v>
      </c>
      <c r="AB95" s="62">
        <v>-3202</v>
      </c>
      <c r="AC95" s="62">
        <v>-4460</v>
      </c>
      <c r="AD95" s="62">
        <v>-8935</v>
      </c>
      <c r="AE95" s="62">
        <v>-6406</v>
      </c>
      <c r="AF95" s="63">
        <v>-23003</v>
      </c>
      <c r="AG95" s="63">
        <v>-4743</v>
      </c>
      <c r="AH95" s="63">
        <v>-9310</v>
      </c>
    </row>
    <row r="96" spans="1:34" outlineLevel="1" x14ac:dyDescent="0.3">
      <c r="A96" s="17"/>
      <c r="B96" s="64" t="s">
        <v>79</v>
      </c>
      <c r="C96" s="65">
        <v>-13675</v>
      </c>
      <c r="D96" s="65">
        <v>-14073</v>
      </c>
      <c r="E96" s="65">
        <v>34756</v>
      </c>
      <c r="F96" s="65">
        <v>12288.600000000006</v>
      </c>
      <c r="G96" s="66">
        <v>19296.600000000006</v>
      </c>
      <c r="H96" s="65">
        <v>43287</v>
      </c>
      <c r="I96" s="65">
        <v>34081</v>
      </c>
      <c r="J96" s="65">
        <v>-15235</v>
      </c>
      <c r="K96" s="65">
        <v>63780</v>
      </c>
      <c r="L96" s="66">
        <v>125913</v>
      </c>
      <c r="M96" s="65">
        <v>12992</v>
      </c>
      <c r="N96" s="65">
        <v>4553</v>
      </c>
      <c r="O96" s="65">
        <v>4132</v>
      </c>
      <c r="P96" s="65">
        <v>-33914</v>
      </c>
      <c r="Q96" s="66">
        <v>-12237</v>
      </c>
      <c r="R96" s="65">
        <v>-64852</v>
      </c>
      <c r="S96" s="65">
        <v>-36923</v>
      </c>
      <c r="T96" s="65">
        <v>-62889</v>
      </c>
      <c r="U96" s="115">
        <v>90718</v>
      </c>
      <c r="V96" s="66">
        <v>-73946</v>
      </c>
      <c r="W96" s="65">
        <v>-174888</v>
      </c>
      <c r="X96" s="65">
        <v>-103618</v>
      </c>
      <c r="Y96" s="65">
        <v>-88243</v>
      </c>
      <c r="Z96" s="65">
        <v>-118948</v>
      </c>
      <c r="AA96" s="66">
        <v>-485697</v>
      </c>
      <c r="AB96" s="65">
        <v>-154382</v>
      </c>
      <c r="AC96" s="65">
        <v>-142561</v>
      </c>
      <c r="AD96" s="65">
        <v>8008</v>
      </c>
      <c r="AE96" s="65">
        <v>77175</v>
      </c>
      <c r="AF96" s="185">
        <v>-211760</v>
      </c>
      <c r="AG96" s="66">
        <v>-149380</v>
      </c>
      <c r="AH96" s="66">
        <v>78826</v>
      </c>
    </row>
    <row r="97" spans="1:34" outlineLevel="1" x14ac:dyDescent="0.3">
      <c r="A97" s="17"/>
      <c r="B97" s="64"/>
      <c r="C97" s="65"/>
      <c r="D97" s="65"/>
      <c r="E97" s="65"/>
      <c r="F97" s="65"/>
      <c r="G97" s="66"/>
      <c r="H97" s="65"/>
      <c r="I97" s="65"/>
      <c r="J97" s="65"/>
      <c r="K97" s="65"/>
      <c r="L97" s="66"/>
      <c r="M97" s="65"/>
      <c r="N97" s="65"/>
      <c r="O97" s="65"/>
      <c r="P97" s="65"/>
      <c r="Q97" s="66"/>
      <c r="R97" s="65"/>
      <c r="S97" s="65"/>
      <c r="T97" s="65"/>
      <c r="U97" s="115"/>
      <c r="V97" s="66"/>
      <c r="W97" s="65"/>
      <c r="AA97" s="66"/>
      <c r="AF97" s="66"/>
      <c r="AG97" s="68"/>
      <c r="AH97" s="68"/>
    </row>
    <row r="98" spans="1:34" outlineLevel="1" x14ac:dyDescent="0.3">
      <c r="B98" s="39" t="s">
        <v>80</v>
      </c>
      <c r="C98" s="41"/>
      <c r="D98" s="41"/>
      <c r="E98" s="41"/>
      <c r="F98" s="41"/>
      <c r="G98" s="76"/>
      <c r="H98" s="41"/>
      <c r="I98" s="41"/>
      <c r="J98" s="41"/>
      <c r="K98" s="41"/>
      <c r="L98" s="76"/>
      <c r="M98" s="41"/>
      <c r="N98" s="41"/>
      <c r="O98" s="41"/>
      <c r="P98" s="41"/>
      <c r="Q98" s="76"/>
      <c r="R98" s="41"/>
      <c r="S98" s="41"/>
      <c r="T98" s="41"/>
      <c r="U98" s="109"/>
      <c r="V98" s="76"/>
      <c r="W98" s="41"/>
      <c r="X98" s="41"/>
      <c r="Y98" s="41"/>
      <c r="Z98" s="41"/>
      <c r="AA98" s="76"/>
      <c r="AB98" s="41"/>
      <c r="AC98" s="41"/>
      <c r="AD98" s="41"/>
      <c r="AE98" s="41"/>
      <c r="AF98" s="76"/>
      <c r="AG98" s="76"/>
      <c r="AH98" s="76"/>
    </row>
    <row r="99" spans="1:34" outlineLevel="2" x14ac:dyDescent="0.3">
      <c r="A99" s="17"/>
      <c r="B99" s="61" t="s">
        <v>168</v>
      </c>
      <c r="C99" s="62">
        <v>0</v>
      </c>
      <c r="D99" s="12">
        <v>0</v>
      </c>
      <c r="E99" s="12">
        <v>0</v>
      </c>
      <c r="F99" s="12">
        <v>0</v>
      </c>
      <c r="G99" s="63">
        <v>0</v>
      </c>
      <c r="H99" s="62">
        <v>0</v>
      </c>
      <c r="I99" s="12">
        <v>0</v>
      </c>
      <c r="J99" s="12">
        <v>0</v>
      </c>
      <c r="K99" s="12">
        <v>-56415</v>
      </c>
      <c r="L99" s="63">
        <v>-56415</v>
      </c>
      <c r="M99" s="62">
        <v>-2457</v>
      </c>
      <c r="N99" s="62">
        <v>9595</v>
      </c>
      <c r="O99" s="62">
        <v>-36878</v>
      </c>
      <c r="P99" s="13">
        <v>-11075</v>
      </c>
      <c r="Q99" s="63">
        <v>-40815</v>
      </c>
      <c r="R99" s="62">
        <v>11957</v>
      </c>
      <c r="S99" s="62">
        <v>-10234</v>
      </c>
      <c r="T99" s="62">
        <v>-21572</v>
      </c>
      <c r="U99" s="110">
        <v>-34873</v>
      </c>
      <c r="V99" s="63">
        <v>-54722</v>
      </c>
      <c r="W99" s="62">
        <v>14142</v>
      </c>
      <c r="X99" s="62">
        <v>33382</v>
      </c>
      <c r="Y99" s="62">
        <v>30567</v>
      </c>
      <c r="Z99" s="62">
        <v>-27725</v>
      </c>
      <c r="AA99" s="63">
        <v>50366</v>
      </c>
      <c r="AB99" s="62">
        <v>46605</v>
      </c>
      <c r="AC99" s="62">
        <v>13019</v>
      </c>
      <c r="AD99" s="62">
        <v>-8674</v>
      </c>
      <c r="AE99" s="62">
        <v>-200846</v>
      </c>
      <c r="AF99" s="63">
        <v>-149896</v>
      </c>
      <c r="AG99" s="63">
        <v>-5000</v>
      </c>
      <c r="AH99" s="63">
        <v>-9000</v>
      </c>
    </row>
    <row r="100" spans="1:34" outlineLevel="2" x14ac:dyDescent="0.3">
      <c r="A100" s="17"/>
      <c r="B100" s="61" t="s">
        <v>166</v>
      </c>
      <c r="C100" s="62"/>
      <c r="D100" s="12"/>
      <c r="E100" s="12"/>
      <c r="F100" s="12"/>
      <c r="G100" s="63"/>
      <c r="H100" s="62"/>
      <c r="I100" s="12"/>
      <c r="J100" s="12"/>
      <c r="K100" s="12"/>
      <c r="L100" s="63"/>
      <c r="M100" s="62"/>
      <c r="N100" s="62"/>
      <c r="O100" s="62"/>
      <c r="P100" s="13"/>
      <c r="Q100" s="63"/>
      <c r="R100" s="62"/>
      <c r="S100" s="62"/>
      <c r="T100" s="62"/>
      <c r="U100" s="110"/>
      <c r="V100" s="63"/>
      <c r="W100" s="62"/>
      <c r="X100" s="62"/>
      <c r="Y100" s="62"/>
      <c r="Z100" s="62"/>
      <c r="AA100" s="63"/>
      <c r="AB100" s="62"/>
      <c r="AC100" s="62"/>
      <c r="AD100" s="62"/>
      <c r="AE100" s="62">
        <v>243588</v>
      </c>
      <c r="AF100" s="63">
        <v>243588</v>
      </c>
      <c r="AG100" s="63">
        <v>13731</v>
      </c>
      <c r="AH100" s="63">
        <v>44932</v>
      </c>
    </row>
    <row r="101" spans="1:34" outlineLevel="2" x14ac:dyDescent="0.3">
      <c r="A101" s="17"/>
      <c r="B101" s="61" t="s">
        <v>81</v>
      </c>
      <c r="C101" s="62">
        <v>-20</v>
      </c>
      <c r="D101" s="13">
        <v>-15</v>
      </c>
      <c r="E101" s="13">
        <v>-10</v>
      </c>
      <c r="F101" s="13">
        <v>-14</v>
      </c>
      <c r="G101" s="63">
        <v>-59</v>
      </c>
      <c r="H101" s="62">
        <v>-9</v>
      </c>
      <c r="I101" s="13">
        <v>-16</v>
      </c>
      <c r="J101" s="13">
        <v>-24</v>
      </c>
      <c r="K101" s="13">
        <v>-40</v>
      </c>
      <c r="L101" s="63">
        <v>-89</v>
      </c>
      <c r="M101" s="62">
        <v>-51</v>
      </c>
      <c r="N101" s="62">
        <v>-63</v>
      </c>
      <c r="O101" s="62">
        <v>-74</v>
      </c>
      <c r="P101" s="13">
        <v>-137</v>
      </c>
      <c r="Q101" s="63">
        <v>-325</v>
      </c>
      <c r="R101" s="62">
        <v>-12</v>
      </c>
      <c r="S101" s="62">
        <v>-75</v>
      </c>
      <c r="T101" s="62">
        <v>-76</v>
      </c>
      <c r="U101" s="110">
        <v>-78</v>
      </c>
      <c r="V101" s="63">
        <v>-241</v>
      </c>
      <c r="W101" s="62">
        <v>-68</v>
      </c>
      <c r="X101" s="62">
        <v>-67</v>
      </c>
      <c r="Y101" s="62">
        <v>-72</v>
      </c>
      <c r="Z101" s="62">
        <v>-91</v>
      </c>
      <c r="AA101" s="63">
        <v>-298</v>
      </c>
      <c r="AB101" s="62">
        <v>-89</v>
      </c>
      <c r="AC101" s="62">
        <v>-99</v>
      </c>
      <c r="AD101" s="62">
        <v>-283</v>
      </c>
      <c r="AE101" s="62">
        <v>41</v>
      </c>
      <c r="AF101" s="63">
        <v>-430</v>
      </c>
      <c r="AG101" s="63">
        <v>-91</v>
      </c>
      <c r="AH101" s="63">
        <v>-109</v>
      </c>
    </row>
    <row r="102" spans="1:34" outlineLevel="2" x14ac:dyDescent="0.3">
      <c r="A102" s="17"/>
      <c r="B102" s="61" t="s">
        <v>82</v>
      </c>
      <c r="C102" s="62">
        <v>11486</v>
      </c>
      <c r="D102" s="13">
        <v>234</v>
      </c>
      <c r="E102" s="13">
        <v>-436</v>
      </c>
      <c r="F102" s="13">
        <v>2517</v>
      </c>
      <c r="G102" s="63">
        <v>13801</v>
      </c>
      <c r="H102" s="13">
        <v>1444</v>
      </c>
      <c r="I102" s="13">
        <v>1628</v>
      </c>
      <c r="J102" s="13">
        <v>5475</v>
      </c>
      <c r="K102" s="13">
        <v>-12095</v>
      </c>
      <c r="L102" s="63">
        <v>-3548</v>
      </c>
      <c r="M102" s="62">
        <v>5279</v>
      </c>
      <c r="N102" s="62">
        <v>2689</v>
      </c>
      <c r="O102" s="62">
        <v>-2129</v>
      </c>
      <c r="P102" s="13">
        <v>8584</v>
      </c>
      <c r="Q102" s="63">
        <v>14423</v>
      </c>
      <c r="R102" s="62">
        <v>6056</v>
      </c>
      <c r="S102" s="62">
        <v>-10498</v>
      </c>
      <c r="T102" s="62">
        <v>-9104</v>
      </c>
      <c r="U102" s="110">
        <v>-4274</v>
      </c>
      <c r="V102" s="63">
        <v>-17820</v>
      </c>
      <c r="W102" s="62">
        <v>-52025</v>
      </c>
      <c r="X102" s="62">
        <v>-12859</v>
      </c>
      <c r="Y102" s="62">
        <v>6059</v>
      </c>
      <c r="Z102" s="62">
        <v>1211</v>
      </c>
      <c r="AA102" s="63">
        <v>-57614</v>
      </c>
      <c r="AB102" s="62">
        <v>-2111</v>
      </c>
      <c r="AC102" s="62">
        <v>4509</v>
      </c>
      <c r="AD102" s="62">
        <v>-15438</v>
      </c>
      <c r="AE102" s="62">
        <v>29001</v>
      </c>
      <c r="AF102" s="63">
        <v>15961</v>
      </c>
      <c r="AG102" s="63">
        <v>-10413</v>
      </c>
      <c r="AH102" s="63">
        <v>-10983</v>
      </c>
    </row>
    <row r="103" spans="1:34" outlineLevel="2" x14ac:dyDescent="0.3">
      <c r="A103" s="17"/>
      <c r="B103" s="61" t="s">
        <v>83</v>
      </c>
      <c r="C103" s="62">
        <v>2395</v>
      </c>
      <c r="D103" s="13">
        <v>-1141</v>
      </c>
      <c r="E103" s="13">
        <v>-3452</v>
      </c>
      <c r="F103" s="13">
        <v>5407</v>
      </c>
      <c r="G103" s="63">
        <v>3209</v>
      </c>
      <c r="H103" s="13">
        <v>-1932</v>
      </c>
      <c r="I103" s="13">
        <v>-4882</v>
      </c>
      <c r="J103" s="13">
        <v>10893</v>
      </c>
      <c r="K103" s="13">
        <v>8632</v>
      </c>
      <c r="L103" s="63">
        <v>12711</v>
      </c>
      <c r="M103" s="62">
        <v>-2627</v>
      </c>
      <c r="N103" s="62">
        <v>-1517</v>
      </c>
      <c r="O103" s="62">
        <v>1164</v>
      </c>
      <c r="P103" s="13">
        <v>-156</v>
      </c>
      <c r="Q103" s="63">
        <v>-3136</v>
      </c>
      <c r="R103" s="62">
        <v>-141</v>
      </c>
      <c r="S103" s="62">
        <v>-1745</v>
      </c>
      <c r="T103" s="62">
        <v>5319</v>
      </c>
      <c r="U103" s="110">
        <v>-3099</v>
      </c>
      <c r="V103" s="63">
        <v>334</v>
      </c>
      <c r="W103" s="62">
        <v>-1113</v>
      </c>
      <c r="X103" s="62">
        <v>-745</v>
      </c>
      <c r="Y103" s="62">
        <v>1011</v>
      </c>
      <c r="Z103" s="62">
        <v>160</v>
      </c>
      <c r="AA103" s="63">
        <v>-687</v>
      </c>
      <c r="AB103" s="62">
        <v>-756</v>
      </c>
      <c r="AC103" s="62">
        <v>-34</v>
      </c>
      <c r="AD103" s="62">
        <v>-543</v>
      </c>
      <c r="AE103" s="62">
        <v>-839</v>
      </c>
      <c r="AF103" s="63">
        <v>-2172</v>
      </c>
      <c r="AG103" s="63">
        <v>2565</v>
      </c>
      <c r="AH103" s="63">
        <v>945</v>
      </c>
    </row>
    <row r="104" spans="1:34" outlineLevel="2" x14ac:dyDescent="0.3">
      <c r="A104" s="17"/>
      <c r="B104" s="61" t="s">
        <v>84</v>
      </c>
      <c r="C104" s="62">
        <v>-1301</v>
      </c>
      <c r="D104" s="13">
        <v>-3140</v>
      </c>
      <c r="E104" s="13">
        <v>-1055</v>
      </c>
      <c r="F104" s="13">
        <v>-1678</v>
      </c>
      <c r="G104" s="63">
        <v>-7174</v>
      </c>
      <c r="H104" s="13">
        <v>-11800</v>
      </c>
      <c r="I104" s="13">
        <v>-2767.9999999999995</v>
      </c>
      <c r="J104" s="13">
        <v>-5077</v>
      </c>
      <c r="K104" s="13">
        <v>-9011</v>
      </c>
      <c r="L104" s="63">
        <v>-28656</v>
      </c>
      <c r="M104" s="62">
        <v>-4524</v>
      </c>
      <c r="N104" s="62">
        <v>-5068</v>
      </c>
      <c r="O104" s="62">
        <v>-2971</v>
      </c>
      <c r="P104" s="13">
        <v>-5151</v>
      </c>
      <c r="Q104" s="63">
        <v>-17714</v>
      </c>
      <c r="R104" s="62">
        <v>-5117</v>
      </c>
      <c r="S104" s="62">
        <v>-17875</v>
      </c>
      <c r="T104" s="62">
        <v>-10703</v>
      </c>
      <c r="U104" s="110">
        <v>-8602</v>
      </c>
      <c r="V104" s="63">
        <v>-42297</v>
      </c>
      <c r="W104" s="62">
        <v>-11097</v>
      </c>
      <c r="X104" s="62">
        <v>-5766</v>
      </c>
      <c r="Y104" s="62">
        <v>-18763</v>
      </c>
      <c r="Z104" s="62">
        <v>4107</v>
      </c>
      <c r="AA104" s="63">
        <v>-31519</v>
      </c>
      <c r="AB104" s="62">
        <v>-9794</v>
      </c>
      <c r="AC104" s="62">
        <v>-10506</v>
      </c>
      <c r="AD104" s="62">
        <v>-15329</v>
      </c>
      <c r="AE104" s="62">
        <v>-12925</v>
      </c>
      <c r="AF104" s="63">
        <v>-48554</v>
      </c>
      <c r="AG104" s="63">
        <v>-19581</v>
      </c>
      <c r="AH104" s="63">
        <v>-13884</v>
      </c>
    </row>
    <row r="105" spans="1:34" ht="15" customHeight="1" outlineLevel="2" x14ac:dyDescent="0.3">
      <c r="A105" s="17"/>
      <c r="B105" s="61" t="s">
        <v>162</v>
      </c>
      <c r="C105" s="62"/>
      <c r="D105" s="13"/>
      <c r="E105" s="13"/>
      <c r="F105" s="13"/>
      <c r="G105" s="63"/>
      <c r="H105" s="13"/>
      <c r="I105" s="13"/>
      <c r="J105" s="13"/>
      <c r="K105" s="13"/>
      <c r="L105" s="63"/>
      <c r="M105" s="62"/>
      <c r="N105" s="62"/>
      <c r="O105" s="62"/>
      <c r="P105" s="13"/>
      <c r="Q105" s="63"/>
      <c r="R105" s="62"/>
      <c r="S105" s="62"/>
      <c r="T105" s="62"/>
      <c r="U105" s="110"/>
      <c r="V105" s="63"/>
      <c r="W105" s="62"/>
      <c r="X105" s="62"/>
      <c r="Y105" s="62"/>
      <c r="Z105" s="62"/>
      <c r="AA105" s="63"/>
      <c r="AB105" s="62"/>
      <c r="AC105" s="62"/>
      <c r="AD105" s="62"/>
      <c r="AE105" s="62"/>
      <c r="AF105" s="63">
        <v>0</v>
      </c>
      <c r="AG105" s="63">
        <v>0</v>
      </c>
      <c r="AH105" s="63">
        <v>23086</v>
      </c>
    </row>
    <row r="106" spans="1:34" outlineLevel="1" x14ac:dyDescent="0.3">
      <c r="A106" s="17"/>
      <c r="B106" s="64" t="s">
        <v>85</v>
      </c>
      <c r="C106" s="65">
        <v>12560</v>
      </c>
      <c r="D106" s="65">
        <v>-4062</v>
      </c>
      <c r="E106" s="65">
        <v>-4953</v>
      </c>
      <c r="F106" s="65">
        <v>6232</v>
      </c>
      <c r="G106" s="66">
        <v>9777</v>
      </c>
      <c r="H106" s="65">
        <v>-12297</v>
      </c>
      <c r="I106" s="65">
        <v>-6038</v>
      </c>
      <c r="J106" s="65">
        <v>11267</v>
      </c>
      <c r="K106" s="65">
        <v>-69137</v>
      </c>
      <c r="L106" s="66">
        <v>-76205</v>
      </c>
      <c r="M106" s="65">
        <v>-4380</v>
      </c>
      <c r="N106" s="65">
        <v>5636</v>
      </c>
      <c r="O106" s="65">
        <v>-40888</v>
      </c>
      <c r="P106" s="11">
        <v>-7935</v>
      </c>
      <c r="Q106" s="66">
        <v>-47567</v>
      </c>
      <c r="R106" s="65">
        <v>12743</v>
      </c>
      <c r="S106" s="65">
        <v>-40427</v>
      </c>
      <c r="T106" s="65">
        <v>-36136</v>
      </c>
      <c r="U106" s="115">
        <v>-50926</v>
      </c>
      <c r="V106" s="66">
        <v>-114746</v>
      </c>
      <c r="W106" s="65">
        <v>-50161</v>
      </c>
      <c r="X106" s="65">
        <v>13945</v>
      </c>
      <c r="Y106" s="65">
        <v>18802</v>
      </c>
      <c r="Z106" s="65">
        <v>-22338</v>
      </c>
      <c r="AA106" s="66">
        <v>-39752</v>
      </c>
      <c r="AB106" s="65">
        <v>33855</v>
      </c>
      <c r="AC106" s="65">
        <v>6889</v>
      </c>
      <c r="AD106" s="65">
        <v>-40267</v>
      </c>
      <c r="AE106" s="65">
        <v>58020</v>
      </c>
      <c r="AF106" s="185">
        <v>58497</v>
      </c>
      <c r="AG106" s="185">
        <f>SUM(AG99:AG105)</f>
        <v>-18789</v>
      </c>
      <c r="AH106" s="185">
        <f>SUM(AH99:AH105)</f>
        <v>34987</v>
      </c>
    </row>
    <row r="107" spans="1:34" outlineLevel="1" x14ac:dyDescent="0.3">
      <c r="A107" s="17"/>
      <c r="B107" s="64"/>
      <c r="C107" s="65"/>
      <c r="D107" s="65"/>
      <c r="E107" s="65"/>
      <c r="F107" s="65"/>
      <c r="G107" s="66"/>
      <c r="H107" s="65"/>
      <c r="I107" s="65"/>
      <c r="J107" s="65"/>
      <c r="K107" s="65"/>
      <c r="L107" s="66"/>
      <c r="M107" s="65"/>
      <c r="N107" s="65"/>
      <c r="O107" s="65"/>
      <c r="P107" s="11"/>
      <c r="Q107" s="66"/>
      <c r="R107" s="65"/>
      <c r="S107" s="65"/>
      <c r="T107" s="65"/>
      <c r="U107" s="115"/>
      <c r="V107" s="66"/>
      <c r="W107" s="65"/>
      <c r="AA107" s="66"/>
      <c r="AF107" s="66"/>
      <c r="AG107" s="68"/>
      <c r="AH107" s="68"/>
    </row>
    <row r="108" spans="1:34" outlineLevel="1" x14ac:dyDescent="0.3">
      <c r="B108" s="39" t="s">
        <v>86</v>
      </c>
      <c r="C108" s="41"/>
      <c r="D108" s="41"/>
      <c r="E108" s="41"/>
      <c r="F108" s="41"/>
      <c r="G108" s="76"/>
      <c r="H108" s="41"/>
      <c r="I108" s="41"/>
      <c r="J108" s="41"/>
      <c r="K108" s="41"/>
      <c r="L108" s="76"/>
      <c r="M108" s="41"/>
      <c r="N108" s="41"/>
      <c r="O108" s="41"/>
      <c r="P108" s="41"/>
      <c r="Q108" s="76"/>
      <c r="R108" s="41"/>
      <c r="S108" s="41"/>
      <c r="T108" s="41"/>
      <c r="U108" s="109"/>
      <c r="V108" s="76"/>
      <c r="W108" s="41"/>
      <c r="X108" s="41"/>
      <c r="Y108" s="41"/>
      <c r="Z108" s="41"/>
      <c r="AA108" s="76"/>
      <c r="AB108" s="41"/>
      <c r="AC108" s="41"/>
      <c r="AD108" s="41"/>
      <c r="AE108" s="41"/>
      <c r="AF108" s="76"/>
      <c r="AG108" s="76"/>
      <c r="AH108" s="76"/>
    </row>
    <row r="109" spans="1:34" outlineLevel="2" x14ac:dyDescent="0.3">
      <c r="A109" s="17"/>
      <c r="B109" s="61" t="s">
        <v>87</v>
      </c>
      <c r="C109" s="62">
        <v>40101</v>
      </c>
      <c r="D109" s="62">
        <v>5625</v>
      </c>
      <c r="E109" s="62">
        <v>32914</v>
      </c>
      <c r="F109" s="62">
        <v>86179</v>
      </c>
      <c r="G109" s="63">
        <v>164819</v>
      </c>
      <c r="H109" s="62">
        <v>68004</v>
      </c>
      <c r="I109" s="62">
        <v>101805</v>
      </c>
      <c r="J109" s="62">
        <v>66988</v>
      </c>
      <c r="K109" s="62">
        <v>23912</v>
      </c>
      <c r="L109" s="63">
        <v>260709</v>
      </c>
      <c r="M109" s="62">
        <v>13507</v>
      </c>
      <c r="N109" s="62">
        <v>42625</v>
      </c>
      <c r="O109" s="62">
        <v>210453</v>
      </c>
      <c r="P109" s="13">
        <v>50628</v>
      </c>
      <c r="Q109" s="63">
        <v>317213</v>
      </c>
      <c r="R109" s="62">
        <v>28830</v>
      </c>
      <c r="S109" s="62">
        <v>140995</v>
      </c>
      <c r="T109" s="62">
        <v>162485</v>
      </c>
      <c r="U109" s="110">
        <v>287091</v>
      </c>
      <c r="V109" s="63">
        <v>619401</v>
      </c>
      <c r="W109" s="62">
        <v>51369</v>
      </c>
      <c r="X109" s="62">
        <v>260785</v>
      </c>
      <c r="Y109" s="62">
        <v>90633</v>
      </c>
      <c r="Z109" s="62">
        <v>389024</v>
      </c>
      <c r="AA109" s="63">
        <v>791811</v>
      </c>
      <c r="AB109" s="62">
        <v>97758</v>
      </c>
      <c r="AC109" s="62">
        <v>201415</v>
      </c>
      <c r="AD109" s="62">
        <v>102820</v>
      </c>
      <c r="AE109" s="62">
        <v>184321</v>
      </c>
      <c r="AF109" s="63">
        <v>586314</v>
      </c>
      <c r="AG109" s="63">
        <v>109069</v>
      </c>
      <c r="AH109" s="63">
        <v>157758</v>
      </c>
    </row>
    <row r="110" spans="1:34" outlineLevel="2" x14ac:dyDescent="0.3">
      <c r="A110" s="17"/>
      <c r="B110" s="61" t="s">
        <v>88</v>
      </c>
      <c r="C110" s="62">
        <v>-12832</v>
      </c>
      <c r="D110" s="62">
        <v>-18265</v>
      </c>
      <c r="E110" s="62">
        <v>-17528</v>
      </c>
      <c r="F110" s="62">
        <v>-49955</v>
      </c>
      <c r="G110" s="63">
        <v>-98580</v>
      </c>
      <c r="H110" s="62">
        <v>-23462</v>
      </c>
      <c r="I110" s="62">
        <v>-11035</v>
      </c>
      <c r="J110" s="62">
        <v>-49009</v>
      </c>
      <c r="K110" s="62">
        <v>-54411</v>
      </c>
      <c r="L110" s="63">
        <v>-137917</v>
      </c>
      <c r="M110" s="62">
        <v>-19007</v>
      </c>
      <c r="N110" s="62">
        <v>-33495</v>
      </c>
      <c r="O110" s="62">
        <v>-88751</v>
      </c>
      <c r="P110" s="13">
        <v>-14472</v>
      </c>
      <c r="Q110" s="63">
        <v>-155725</v>
      </c>
      <c r="R110" s="62">
        <v>-29827</v>
      </c>
      <c r="S110" s="62">
        <v>-16852</v>
      </c>
      <c r="T110" s="62">
        <v>-105061</v>
      </c>
      <c r="U110" s="110">
        <v>-131577</v>
      </c>
      <c r="V110" s="63">
        <v>-283317</v>
      </c>
      <c r="W110" s="62">
        <v>-9111</v>
      </c>
      <c r="X110" s="62">
        <v>-78468</v>
      </c>
      <c r="Y110" s="62">
        <v>-39571</v>
      </c>
      <c r="Z110" s="62">
        <v>-228123</v>
      </c>
      <c r="AA110" s="63">
        <v>-355273</v>
      </c>
      <c r="AB110" s="62">
        <v>-49360</v>
      </c>
      <c r="AC110" s="62">
        <v>-37541</v>
      </c>
      <c r="AD110" s="62">
        <v>-78232</v>
      </c>
      <c r="AE110" s="62">
        <v>-167796</v>
      </c>
      <c r="AF110" s="63">
        <v>-332929</v>
      </c>
      <c r="AG110" s="63">
        <v>-137379</v>
      </c>
      <c r="AH110" s="63">
        <v>-106282</v>
      </c>
    </row>
    <row r="111" spans="1:34" outlineLevel="2" x14ac:dyDescent="0.3">
      <c r="A111" s="17"/>
      <c r="B111" s="61" t="s">
        <v>89</v>
      </c>
      <c r="C111" s="62">
        <v>0</v>
      </c>
      <c r="D111" s="62">
        <v>0</v>
      </c>
      <c r="E111" s="62">
        <v>0</v>
      </c>
      <c r="F111" s="62">
        <v>-5268</v>
      </c>
      <c r="G111" s="63">
        <v>-5268</v>
      </c>
      <c r="H111" s="62">
        <v>-1350</v>
      </c>
      <c r="I111" s="62">
        <v>-13651</v>
      </c>
      <c r="J111" s="62">
        <v>-3501</v>
      </c>
      <c r="K111" s="62">
        <v>-20030</v>
      </c>
      <c r="L111" s="63">
        <v>-38532</v>
      </c>
      <c r="M111" s="62">
        <v>0</v>
      </c>
      <c r="N111" s="62">
        <v>-1214</v>
      </c>
      <c r="O111" s="62">
        <v>0</v>
      </c>
      <c r="P111" s="13">
        <v>-1000</v>
      </c>
      <c r="Q111" s="63">
        <v>-2214</v>
      </c>
      <c r="R111" s="62">
        <v>-5500</v>
      </c>
      <c r="S111" s="62">
        <v>-8100</v>
      </c>
      <c r="T111" s="62">
        <v>0</v>
      </c>
      <c r="U111" s="110">
        <v>0</v>
      </c>
      <c r="V111" s="63">
        <v>-13600</v>
      </c>
      <c r="W111" s="62" t="s">
        <v>21</v>
      </c>
      <c r="X111" s="62">
        <v>-16551</v>
      </c>
      <c r="Y111" s="62">
        <v>0</v>
      </c>
      <c r="Z111" s="62">
        <v>0</v>
      </c>
      <c r="AA111" s="63">
        <v>-16551</v>
      </c>
      <c r="AB111" s="62">
        <v>0</v>
      </c>
      <c r="AC111" s="62">
        <v>-8272</v>
      </c>
      <c r="AD111" s="62">
        <v>0</v>
      </c>
      <c r="AE111" s="62">
        <v>0</v>
      </c>
      <c r="AF111" s="63">
        <v>-8272</v>
      </c>
      <c r="AG111" s="63">
        <v>-532</v>
      </c>
      <c r="AH111" s="63">
        <v>-7797</v>
      </c>
    </row>
    <row r="112" spans="1:34" outlineLevel="2" x14ac:dyDescent="0.3">
      <c r="A112" s="17"/>
      <c r="B112" s="61" t="s">
        <v>90</v>
      </c>
      <c r="C112" s="62">
        <v>0</v>
      </c>
      <c r="D112" s="62">
        <v>0</v>
      </c>
      <c r="E112" s="62">
        <v>0</v>
      </c>
      <c r="F112" s="62">
        <v>-12430</v>
      </c>
      <c r="G112" s="63">
        <v>-12430</v>
      </c>
      <c r="H112" s="62"/>
      <c r="I112" s="62"/>
      <c r="J112" s="62">
        <v>0</v>
      </c>
      <c r="K112" s="62">
        <v>0</v>
      </c>
      <c r="L112" s="63">
        <v>0</v>
      </c>
      <c r="M112" s="62">
        <v>0</v>
      </c>
      <c r="N112" s="62">
        <v>0</v>
      </c>
      <c r="O112" s="62">
        <v>0</v>
      </c>
      <c r="P112" s="13">
        <v>0</v>
      </c>
      <c r="Q112" s="63">
        <v>0</v>
      </c>
      <c r="R112" s="62">
        <v>0</v>
      </c>
      <c r="S112" s="62">
        <v>0</v>
      </c>
      <c r="T112" s="62">
        <v>0</v>
      </c>
      <c r="U112" s="110">
        <v>0</v>
      </c>
      <c r="V112" s="63">
        <v>0</v>
      </c>
      <c r="W112" s="62">
        <v>0</v>
      </c>
      <c r="X112" s="62">
        <v>0</v>
      </c>
      <c r="Y112" s="62">
        <v>0</v>
      </c>
      <c r="Z112" s="80">
        <v>0</v>
      </c>
      <c r="AA112" s="63">
        <v>0</v>
      </c>
      <c r="AB112" s="62">
        <v>0</v>
      </c>
      <c r="AC112" s="62">
        <v>0</v>
      </c>
      <c r="AD112" s="62">
        <v>0</v>
      </c>
      <c r="AE112" s="62">
        <v>0</v>
      </c>
      <c r="AF112" s="63">
        <v>0</v>
      </c>
      <c r="AG112" s="63">
        <v>0</v>
      </c>
      <c r="AH112" s="63">
        <v>0</v>
      </c>
    </row>
    <row r="113" spans="1:36" outlineLevel="2" x14ac:dyDescent="0.3">
      <c r="A113" s="17"/>
      <c r="B113" s="61" t="s">
        <v>91</v>
      </c>
      <c r="C113" s="62">
        <v>-5273</v>
      </c>
      <c r="D113" s="62">
        <v>1011</v>
      </c>
      <c r="E113" s="62">
        <v>-5523</v>
      </c>
      <c r="F113" s="62">
        <v>1192</v>
      </c>
      <c r="G113" s="63">
        <v>-8593</v>
      </c>
      <c r="H113" s="62">
        <v>-3102</v>
      </c>
      <c r="I113" s="62">
        <v>35.000000000000156</v>
      </c>
      <c r="J113" s="62">
        <v>-5688</v>
      </c>
      <c r="K113" s="62">
        <v>-665</v>
      </c>
      <c r="L113" s="63">
        <v>-9420</v>
      </c>
      <c r="M113" s="62">
        <v>1954</v>
      </c>
      <c r="N113" s="62">
        <v>-240</v>
      </c>
      <c r="O113" s="62">
        <v>-9276</v>
      </c>
      <c r="P113" s="13">
        <v>-5697</v>
      </c>
      <c r="Q113" s="63">
        <v>-13259</v>
      </c>
      <c r="R113" s="62">
        <v>-12415</v>
      </c>
      <c r="S113" s="62">
        <v>-18554</v>
      </c>
      <c r="T113" s="62">
        <v>-6411</v>
      </c>
      <c r="U113" s="110">
        <v>-1399</v>
      </c>
      <c r="V113" s="63">
        <v>-38779</v>
      </c>
      <c r="W113" s="62">
        <v>0</v>
      </c>
      <c r="X113" s="62">
        <v>416</v>
      </c>
      <c r="Y113" s="62">
        <v>-17848</v>
      </c>
      <c r="Z113" s="62">
        <v>24</v>
      </c>
      <c r="AA113" s="63">
        <v>-17408</v>
      </c>
      <c r="AB113" s="62">
        <v>-31</v>
      </c>
      <c r="AC113" s="62">
        <v>-1</v>
      </c>
      <c r="AD113" s="62">
        <v>3</v>
      </c>
      <c r="AE113" s="62">
        <v>-37751</v>
      </c>
      <c r="AF113" s="63">
        <v>-37780</v>
      </c>
      <c r="AG113" s="63">
        <v>0</v>
      </c>
      <c r="AH113" s="63">
        <v>20000</v>
      </c>
    </row>
    <row r="114" spans="1:36" outlineLevel="1" x14ac:dyDescent="0.3">
      <c r="A114" s="17"/>
      <c r="B114" s="61" t="s">
        <v>165</v>
      </c>
      <c r="C114" s="62"/>
      <c r="D114" s="62"/>
      <c r="E114" s="62"/>
      <c r="F114" s="62"/>
      <c r="G114" s="63"/>
      <c r="H114" s="62"/>
      <c r="I114" s="62"/>
      <c r="J114" s="62"/>
      <c r="K114" s="62"/>
      <c r="L114" s="63"/>
      <c r="M114" s="62"/>
      <c r="N114" s="62"/>
      <c r="O114" s="62"/>
      <c r="P114" s="13"/>
      <c r="Q114" s="63"/>
      <c r="R114" s="62"/>
      <c r="S114" s="62"/>
      <c r="T114" s="62"/>
      <c r="U114" s="110"/>
      <c r="V114" s="63"/>
      <c r="W114" s="62"/>
      <c r="X114" s="62"/>
      <c r="Z114" s="114"/>
      <c r="AA114" s="63"/>
      <c r="AE114" s="108">
        <v>43504</v>
      </c>
      <c r="AF114" s="63">
        <v>43504</v>
      </c>
      <c r="AG114" s="63">
        <v>0</v>
      </c>
      <c r="AH114" s="63">
        <v>0</v>
      </c>
    </row>
    <row r="115" spans="1:36" outlineLevel="1" x14ac:dyDescent="0.3">
      <c r="A115" s="17"/>
      <c r="B115" s="64" t="s">
        <v>92</v>
      </c>
      <c r="C115" s="65">
        <v>21996</v>
      </c>
      <c r="D115" s="65">
        <v>-11629</v>
      </c>
      <c r="E115" s="65">
        <v>9863</v>
      </c>
      <c r="F115" s="65">
        <v>19718</v>
      </c>
      <c r="G115" s="66">
        <v>39948</v>
      </c>
      <c r="H115" s="65">
        <v>40090</v>
      </c>
      <c r="I115" s="65">
        <v>77154</v>
      </c>
      <c r="J115" s="65">
        <v>8790</v>
      </c>
      <c r="K115" s="65">
        <v>-51194</v>
      </c>
      <c r="L115" s="66">
        <v>74840</v>
      </c>
      <c r="M115" s="65">
        <v>-3546</v>
      </c>
      <c r="N115" s="65">
        <v>7676</v>
      </c>
      <c r="O115" s="65">
        <v>112426</v>
      </c>
      <c r="P115" s="65">
        <v>29459</v>
      </c>
      <c r="Q115" s="66">
        <v>146015</v>
      </c>
      <c r="R115" s="65">
        <v>-18912</v>
      </c>
      <c r="S115" s="65">
        <v>97489</v>
      </c>
      <c r="T115" s="65">
        <v>51013</v>
      </c>
      <c r="U115" s="115">
        <v>154115</v>
      </c>
      <c r="V115" s="66">
        <v>283705</v>
      </c>
      <c r="W115" s="65">
        <v>42258</v>
      </c>
      <c r="X115" s="65">
        <v>166182</v>
      </c>
      <c r="Y115" s="65">
        <v>33214</v>
      </c>
      <c r="Z115" s="65">
        <v>160925</v>
      </c>
      <c r="AA115" s="66">
        <v>402579</v>
      </c>
      <c r="AB115" s="65">
        <v>48367</v>
      </c>
      <c r="AC115" s="65">
        <v>155601</v>
      </c>
      <c r="AD115" s="65">
        <v>24591</v>
      </c>
      <c r="AE115" s="65">
        <v>22278</v>
      </c>
      <c r="AF115" s="66">
        <v>250837</v>
      </c>
      <c r="AG115" s="66">
        <f>SUM(AG109:AG114)</f>
        <v>-28842</v>
      </c>
      <c r="AH115" s="66">
        <f>SUM(AH109:AH114)</f>
        <v>63679</v>
      </c>
    </row>
    <row r="116" spans="1:36" outlineLevel="1" x14ac:dyDescent="0.3">
      <c r="A116" s="17"/>
      <c r="B116" s="64"/>
      <c r="C116" s="65"/>
      <c r="D116" s="65"/>
      <c r="E116" s="65"/>
      <c r="F116" s="65"/>
      <c r="G116" s="66"/>
      <c r="H116" s="65"/>
      <c r="I116" s="65"/>
      <c r="J116" s="65"/>
      <c r="K116" s="65"/>
      <c r="L116" s="66"/>
      <c r="M116" s="65"/>
      <c r="N116" s="65"/>
      <c r="O116" s="65"/>
      <c r="P116" s="65"/>
      <c r="Q116" s="66"/>
      <c r="R116" s="65"/>
      <c r="S116" s="65"/>
      <c r="T116" s="65"/>
      <c r="U116" s="115"/>
      <c r="V116" s="66"/>
      <c r="W116" s="65"/>
      <c r="X116" s="65"/>
      <c r="AA116" s="66"/>
      <c r="AF116" s="66"/>
      <c r="AG116" s="68"/>
      <c r="AH116" s="68"/>
    </row>
    <row r="117" spans="1:36" outlineLevel="1" x14ac:dyDescent="0.3">
      <c r="B117" s="39" t="s">
        <v>93</v>
      </c>
      <c r="C117" s="42">
        <v>20881</v>
      </c>
      <c r="D117" s="42">
        <v>-29764</v>
      </c>
      <c r="E117" s="42">
        <v>39666</v>
      </c>
      <c r="F117" s="42">
        <v>38239</v>
      </c>
      <c r="G117" s="77">
        <v>69022</v>
      </c>
      <c r="H117" s="42">
        <v>71080</v>
      </c>
      <c r="I117" s="42">
        <v>105197</v>
      </c>
      <c r="J117" s="42">
        <v>4822</v>
      </c>
      <c r="K117" s="42">
        <v>-56429</v>
      </c>
      <c r="L117" s="77">
        <v>124670</v>
      </c>
      <c r="M117" s="42">
        <v>5066</v>
      </c>
      <c r="N117" s="42">
        <v>17865</v>
      </c>
      <c r="O117" s="42">
        <v>75670</v>
      </c>
      <c r="P117" s="42">
        <v>-12390</v>
      </c>
      <c r="Q117" s="77">
        <v>86211</v>
      </c>
      <c r="R117" s="42">
        <v>-71021</v>
      </c>
      <c r="S117" s="42">
        <v>20139</v>
      </c>
      <c r="T117" s="42">
        <v>-48012</v>
      </c>
      <c r="U117" s="111">
        <v>193907</v>
      </c>
      <c r="V117" s="77">
        <v>95013</v>
      </c>
      <c r="W117" s="42">
        <v>-182791</v>
      </c>
      <c r="X117" s="42">
        <v>76509</v>
      </c>
      <c r="Y117" s="42">
        <v>-36227</v>
      </c>
      <c r="Z117" s="42">
        <v>19639</v>
      </c>
      <c r="AA117" s="77">
        <v>-122870</v>
      </c>
      <c r="AB117" s="42">
        <v>-72160</v>
      </c>
      <c r="AC117" s="42">
        <v>19929</v>
      </c>
      <c r="AD117" s="42">
        <v>-7668</v>
      </c>
      <c r="AE117" s="111">
        <v>157473</v>
      </c>
      <c r="AF117" s="77">
        <v>97574</v>
      </c>
      <c r="AG117" s="77">
        <f>AG115+AG106+AG96</f>
        <v>-197011</v>
      </c>
      <c r="AH117" s="77">
        <f>AH115+AH106+AH96</f>
        <v>177492</v>
      </c>
    </row>
    <row r="118" spans="1:36" outlineLevel="1" x14ac:dyDescent="0.3">
      <c r="A118" s="17"/>
      <c r="B118" s="69" t="s">
        <v>94</v>
      </c>
      <c r="C118" s="62"/>
      <c r="D118" s="62"/>
      <c r="E118" s="62"/>
      <c r="F118" s="62"/>
      <c r="G118" s="70"/>
      <c r="H118" s="62"/>
      <c r="I118" s="62"/>
      <c r="J118" s="62"/>
      <c r="K118" s="62"/>
      <c r="L118" s="70"/>
      <c r="M118" s="62"/>
      <c r="N118" s="62"/>
      <c r="O118" s="62"/>
      <c r="P118" s="62"/>
      <c r="Q118" s="70"/>
      <c r="R118" s="62"/>
      <c r="S118" s="62"/>
      <c r="T118" s="62"/>
      <c r="U118" s="110"/>
      <c r="V118" s="70"/>
      <c r="W118" s="62"/>
      <c r="AA118" s="70"/>
      <c r="AF118" s="70"/>
      <c r="AG118" s="68"/>
      <c r="AH118" s="68"/>
    </row>
    <row r="119" spans="1:36" outlineLevel="2" x14ac:dyDescent="0.3">
      <c r="A119" s="17"/>
      <c r="B119" s="61" t="s">
        <v>95</v>
      </c>
      <c r="C119" s="62">
        <v>50234</v>
      </c>
      <c r="D119" s="62">
        <v>71115</v>
      </c>
      <c r="E119" s="62">
        <v>41351</v>
      </c>
      <c r="F119" s="62">
        <v>81017</v>
      </c>
      <c r="G119" s="70">
        <v>50234</v>
      </c>
      <c r="H119" s="62">
        <v>119256</v>
      </c>
      <c r="I119" s="62">
        <v>190336</v>
      </c>
      <c r="J119" s="62">
        <v>295533</v>
      </c>
      <c r="K119" s="62">
        <v>300355</v>
      </c>
      <c r="L119" s="70">
        <v>119256</v>
      </c>
      <c r="M119" s="62">
        <v>243926</v>
      </c>
      <c r="N119" s="62">
        <v>248992</v>
      </c>
      <c r="O119" s="62">
        <v>266857</v>
      </c>
      <c r="P119" s="62">
        <v>342527</v>
      </c>
      <c r="Q119" s="70">
        <v>243926</v>
      </c>
      <c r="R119" s="62">
        <v>330137</v>
      </c>
      <c r="S119" s="62">
        <v>330137</v>
      </c>
      <c r="T119" s="62">
        <v>330137</v>
      </c>
      <c r="U119" s="110">
        <v>330137</v>
      </c>
      <c r="V119" s="70">
        <v>330137</v>
      </c>
      <c r="W119" s="62">
        <v>425150</v>
      </c>
      <c r="X119" s="62">
        <v>425150</v>
      </c>
      <c r="Y119" s="62">
        <v>425150</v>
      </c>
      <c r="Z119" s="62">
        <v>425150</v>
      </c>
      <c r="AA119" s="70">
        <v>425150</v>
      </c>
      <c r="AB119" s="62">
        <v>302281</v>
      </c>
      <c r="AC119" s="62">
        <v>302281</v>
      </c>
      <c r="AD119" s="62">
        <v>302281</v>
      </c>
      <c r="AE119" s="62">
        <v>302281</v>
      </c>
      <c r="AF119" s="70">
        <v>302281</v>
      </c>
      <c r="AG119" s="63">
        <v>399855</v>
      </c>
      <c r="AH119" s="63">
        <v>399855</v>
      </c>
    </row>
    <row r="120" spans="1:36" outlineLevel="2" x14ac:dyDescent="0.3">
      <c r="A120" s="17"/>
      <c r="B120" s="61" t="s">
        <v>96</v>
      </c>
      <c r="C120" s="62">
        <v>71115</v>
      </c>
      <c r="D120" s="62">
        <v>41351</v>
      </c>
      <c r="E120" s="62">
        <v>81017</v>
      </c>
      <c r="F120" s="62">
        <v>119256</v>
      </c>
      <c r="G120" s="70">
        <v>119256</v>
      </c>
      <c r="H120" s="62">
        <v>190336</v>
      </c>
      <c r="I120" s="62">
        <v>295533</v>
      </c>
      <c r="J120" s="62">
        <v>300355</v>
      </c>
      <c r="K120" s="62">
        <v>243926</v>
      </c>
      <c r="L120" s="70">
        <v>243926</v>
      </c>
      <c r="M120" s="62">
        <v>248992</v>
      </c>
      <c r="N120" s="62">
        <v>266857</v>
      </c>
      <c r="O120" s="62">
        <v>342527</v>
      </c>
      <c r="P120" s="62">
        <v>330137</v>
      </c>
      <c r="Q120" s="70">
        <v>330137</v>
      </c>
      <c r="R120" s="62">
        <v>259116</v>
      </c>
      <c r="S120" s="62">
        <v>279255</v>
      </c>
      <c r="T120" s="62">
        <v>231243</v>
      </c>
      <c r="U120" s="110">
        <v>425150</v>
      </c>
      <c r="V120" s="70">
        <v>425150</v>
      </c>
      <c r="W120" s="62" t="s">
        <v>152</v>
      </c>
      <c r="X120" s="62">
        <v>76509</v>
      </c>
      <c r="Y120" s="62">
        <v>282641</v>
      </c>
      <c r="Z120" s="62">
        <v>302281</v>
      </c>
      <c r="AA120" s="70">
        <v>302281</v>
      </c>
      <c r="AB120" s="62">
        <v>230121</v>
      </c>
      <c r="AC120" s="62">
        <v>250050</v>
      </c>
      <c r="AD120" s="62">
        <v>242382</v>
      </c>
      <c r="AE120" s="62">
        <v>399855</v>
      </c>
      <c r="AF120" s="70">
        <v>399855</v>
      </c>
      <c r="AG120" s="63">
        <v>202844</v>
      </c>
      <c r="AH120" s="63">
        <v>380336</v>
      </c>
    </row>
    <row r="121" spans="1:36" outlineLevel="1" x14ac:dyDescent="0.3">
      <c r="A121" s="17"/>
      <c r="B121" s="119" t="s">
        <v>97</v>
      </c>
      <c r="C121" s="120">
        <v>20881</v>
      </c>
      <c r="D121" s="120">
        <v>-29764</v>
      </c>
      <c r="E121" s="120">
        <v>39666</v>
      </c>
      <c r="F121" s="120">
        <v>38239</v>
      </c>
      <c r="G121" s="121">
        <v>69022</v>
      </c>
      <c r="H121" s="120">
        <v>71080</v>
      </c>
      <c r="I121" s="120">
        <v>105197</v>
      </c>
      <c r="J121" s="120">
        <v>4822</v>
      </c>
      <c r="K121" s="120">
        <v>-56429</v>
      </c>
      <c r="L121" s="121">
        <v>124670</v>
      </c>
      <c r="M121" s="120">
        <v>5066</v>
      </c>
      <c r="N121" s="120">
        <v>17865</v>
      </c>
      <c r="O121" s="120">
        <v>75670</v>
      </c>
      <c r="P121" s="120">
        <v>-12390</v>
      </c>
      <c r="Q121" s="121">
        <v>86211</v>
      </c>
      <c r="R121" s="120">
        <v>-71021</v>
      </c>
      <c r="S121" s="120">
        <v>20139</v>
      </c>
      <c r="T121" s="120">
        <v>-48012</v>
      </c>
      <c r="U121" s="122">
        <v>193907</v>
      </c>
      <c r="V121" s="121">
        <v>95013</v>
      </c>
      <c r="W121" s="120">
        <v>-182791</v>
      </c>
      <c r="X121" s="120">
        <v>76509</v>
      </c>
      <c r="Y121" s="120">
        <v>-36227</v>
      </c>
      <c r="Z121" s="120">
        <v>19639</v>
      </c>
      <c r="AA121" s="121">
        <v>-122870</v>
      </c>
      <c r="AB121" s="120">
        <v>-72160</v>
      </c>
      <c r="AC121" s="120">
        <v>19929</v>
      </c>
      <c r="AD121" s="120">
        <v>-7668</v>
      </c>
      <c r="AE121" s="120">
        <v>157473</v>
      </c>
      <c r="AF121" s="121">
        <v>97574</v>
      </c>
      <c r="AG121" s="121">
        <v>-197011</v>
      </c>
      <c r="AH121" s="121">
        <f>AH120-AG120</f>
        <v>177492</v>
      </c>
    </row>
    <row r="122" spans="1:36" x14ac:dyDescent="0.3">
      <c r="A122" s="17"/>
      <c r="C122" s="1"/>
      <c r="D122" s="1"/>
      <c r="E122" s="1"/>
      <c r="F122" s="1"/>
      <c r="H122" s="1"/>
      <c r="I122" s="1"/>
      <c r="J122" s="1"/>
      <c r="K122" s="1"/>
      <c r="M122" s="1"/>
      <c r="N122" s="1"/>
      <c r="O122" s="1"/>
      <c r="P122" s="1"/>
      <c r="Q122" s="1"/>
      <c r="R122" s="1"/>
      <c r="S122" s="3"/>
      <c r="T122" s="3"/>
      <c r="U122" s="3"/>
      <c r="W122" s="1"/>
      <c r="X122" s="1"/>
      <c r="Z122" s="1"/>
      <c r="AB122" s="1"/>
      <c r="AC122" s="1"/>
      <c r="AD122" s="1"/>
      <c r="AE122" s="1"/>
      <c r="AF122" s="1"/>
    </row>
    <row r="123" spans="1:36" ht="6" customHeight="1" x14ac:dyDescent="0.3">
      <c r="C123" s="1"/>
      <c r="D123" s="1"/>
      <c r="E123" s="1"/>
      <c r="F123" s="1"/>
      <c r="H123" s="1"/>
      <c r="I123" s="1"/>
      <c r="J123" s="1"/>
      <c r="K123" s="1"/>
      <c r="M123" s="1"/>
      <c r="N123" s="1"/>
      <c r="O123" s="1"/>
      <c r="P123" s="1"/>
      <c r="R123" s="1"/>
      <c r="S123" s="3"/>
      <c r="T123" s="3"/>
      <c r="U123" s="3"/>
      <c r="W123" s="3"/>
    </row>
    <row r="124" spans="1:36" s="56" customFormat="1" x14ac:dyDescent="0.3">
      <c r="A124" s="19"/>
      <c r="B124" s="57" t="s">
        <v>98</v>
      </c>
      <c r="C124" s="55"/>
      <c r="D124" s="55"/>
      <c r="E124" s="55"/>
      <c r="F124" s="55"/>
      <c r="H124" s="55"/>
      <c r="I124" s="55"/>
      <c r="J124" s="55"/>
      <c r="K124" s="55"/>
      <c r="M124" s="55"/>
      <c r="N124" s="55"/>
      <c r="O124" s="55"/>
      <c r="P124" s="55"/>
      <c r="R124" s="55"/>
      <c r="S124" s="84"/>
      <c r="T124" s="84"/>
      <c r="U124" s="84"/>
      <c r="W124" s="84"/>
    </row>
    <row r="125" spans="1:36" s="19" customFormat="1" x14ac:dyDescent="0.3">
      <c r="B125" s="32"/>
      <c r="C125" s="14"/>
      <c r="D125" s="14"/>
      <c r="E125" s="14"/>
      <c r="F125" s="14"/>
      <c r="H125" s="14"/>
      <c r="I125" s="14"/>
      <c r="J125" s="14"/>
      <c r="K125" s="14"/>
      <c r="M125" s="14"/>
      <c r="N125" s="14"/>
      <c r="O125" s="14"/>
      <c r="P125" s="14"/>
      <c r="R125" s="14"/>
      <c r="S125" s="83"/>
      <c r="T125" s="83"/>
      <c r="U125" s="14"/>
      <c r="W125" s="14"/>
      <c r="X125" s="14"/>
      <c r="AG125" s="14"/>
      <c r="AH125" s="14"/>
      <c r="AJ125" s="14"/>
    </row>
    <row r="126" spans="1:36" x14ac:dyDescent="0.3">
      <c r="B126" s="123" t="s">
        <v>99</v>
      </c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</row>
    <row r="127" spans="1:36" outlineLevel="1" x14ac:dyDescent="0.3">
      <c r="B127" s="26" t="s">
        <v>100</v>
      </c>
      <c r="G127" s="43"/>
      <c r="L127" s="43"/>
      <c r="Q127" s="43"/>
      <c r="T127" s="81"/>
      <c r="U127" s="81"/>
      <c r="V127" s="43"/>
      <c r="W127" s="81"/>
      <c r="AA127" s="43"/>
      <c r="AF127" s="43"/>
      <c r="AG127" s="43"/>
      <c r="AH127" s="43"/>
    </row>
    <row r="128" spans="1:36" outlineLevel="2" x14ac:dyDescent="0.3">
      <c r="B128" s="10" t="s">
        <v>101</v>
      </c>
      <c r="C128" s="20">
        <v>71115</v>
      </c>
      <c r="D128" s="20">
        <v>41351</v>
      </c>
      <c r="E128" s="20">
        <v>81017</v>
      </c>
      <c r="F128" s="20">
        <v>119256</v>
      </c>
      <c r="G128" s="44">
        <v>119256</v>
      </c>
      <c r="H128" s="20">
        <v>190336</v>
      </c>
      <c r="I128" s="20">
        <v>295533</v>
      </c>
      <c r="J128" s="20">
        <v>300355</v>
      </c>
      <c r="K128" s="20">
        <v>243926</v>
      </c>
      <c r="L128" s="44">
        <v>243926</v>
      </c>
      <c r="M128" s="20">
        <v>248992</v>
      </c>
      <c r="N128" s="20">
        <v>266857</v>
      </c>
      <c r="O128" s="20">
        <v>342527</v>
      </c>
      <c r="P128" s="20">
        <v>330137</v>
      </c>
      <c r="Q128" s="44">
        <v>330137</v>
      </c>
      <c r="R128" s="20">
        <v>259116</v>
      </c>
      <c r="S128" s="90">
        <v>279255</v>
      </c>
      <c r="T128" s="90">
        <v>231243</v>
      </c>
      <c r="U128" s="90">
        <v>425150</v>
      </c>
      <c r="V128" s="44">
        <v>425150</v>
      </c>
      <c r="W128" s="90">
        <v>242359</v>
      </c>
      <c r="X128" s="90">
        <v>318868</v>
      </c>
      <c r="Y128" s="90">
        <v>282641</v>
      </c>
      <c r="Z128" s="90">
        <v>302281</v>
      </c>
      <c r="AA128" s="44">
        <f>Z128</f>
        <v>302281</v>
      </c>
      <c r="AB128" s="90">
        <v>230121</v>
      </c>
      <c r="AC128" s="90">
        <v>250050</v>
      </c>
      <c r="AD128" s="90">
        <v>242382</v>
      </c>
      <c r="AE128" s="90">
        <v>399855</v>
      </c>
      <c r="AF128" s="44">
        <v>399855</v>
      </c>
      <c r="AG128" s="44">
        <v>202844</v>
      </c>
      <c r="AH128" s="44">
        <v>380336</v>
      </c>
    </row>
    <row r="129" spans="1:34" outlineLevel="2" x14ac:dyDescent="0.3">
      <c r="B129" s="10" t="s">
        <v>102</v>
      </c>
      <c r="C129" s="20">
        <v>0</v>
      </c>
      <c r="D129" s="20">
        <v>0</v>
      </c>
      <c r="E129" s="20">
        <v>0</v>
      </c>
      <c r="F129" s="20"/>
      <c r="G129" s="44"/>
      <c r="H129" s="20"/>
      <c r="I129" s="20"/>
      <c r="K129" s="20">
        <v>56415</v>
      </c>
      <c r="L129" s="44">
        <v>56415</v>
      </c>
      <c r="M129" s="20">
        <v>58872</v>
      </c>
      <c r="N129" s="20">
        <v>49277</v>
      </c>
      <c r="O129" s="20">
        <v>86155</v>
      </c>
      <c r="P129" s="20">
        <v>106046</v>
      </c>
      <c r="Q129" s="44">
        <v>106046</v>
      </c>
      <c r="R129" s="20">
        <v>97421</v>
      </c>
      <c r="S129" s="90">
        <v>98559</v>
      </c>
      <c r="T129" s="90">
        <v>120131</v>
      </c>
      <c r="U129" s="90">
        <v>171956</v>
      </c>
      <c r="V129" s="44">
        <v>171956</v>
      </c>
      <c r="W129" s="90">
        <v>164092</v>
      </c>
      <c r="X129" s="90">
        <v>133615</v>
      </c>
      <c r="Y129" s="90">
        <v>106631</v>
      </c>
      <c r="Z129" s="90">
        <v>135801</v>
      </c>
      <c r="AA129" s="44">
        <f t="shared" ref="AA129:AA134" si="15">Z129</f>
        <v>135801</v>
      </c>
      <c r="AB129" s="90">
        <v>91879</v>
      </c>
      <c r="AC129" s="90">
        <v>80715</v>
      </c>
      <c r="AD129" s="90">
        <v>93568</v>
      </c>
      <c r="AE129" s="90">
        <v>52870</v>
      </c>
      <c r="AF129" s="44">
        <v>52870</v>
      </c>
      <c r="AG129" s="44">
        <v>45460</v>
      </c>
      <c r="AH129" s="44">
        <v>15277</v>
      </c>
    </row>
    <row r="130" spans="1:34" outlineLevel="2" x14ac:dyDescent="0.3">
      <c r="B130" s="10" t="s">
        <v>103</v>
      </c>
      <c r="C130" s="20">
        <v>99671</v>
      </c>
      <c r="D130" s="20">
        <v>143170</v>
      </c>
      <c r="E130" s="20">
        <v>162839</v>
      </c>
      <c r="F130" s="20">
        <v>142038</v>
      </c>
      <c r="G130" s="44">
        <v>142038</v>
      </c>
      <c r="H130" s="20">
        <v>159098</v>
      </c>
      <c r="I130" s="20">
        <v>161219</v>
      </c>
      <c r="J130" s="20">
        <v>170389</v>
      </c>
      <c r="K130" s="20">
        <v>201174</v>
      </c>
      <c r="L130" s="44">
        <v>201174</v>
      </c>
      <c r="M130" s="20">
        <v>185286</v>
      </c>
      <c r="N130" s="20">
        <v>287717</v>
      </c>
      <c r="O130" s="20">
        <v>330326</v>
      </c>
      <c r="P130" s="20">
        <v>315643</v>
      </c>
      <c r="Q130" s="44">
        <v>315643</v>
      </c>
      <c r="R130" s="20">
        <v>379116</v>
      </c>
      <c r="S130" s="90">
        <v>397488</v>
      </c>
      <c r="T130" s="90">
        <v>382658</v>
      </c>
      <c r="U130" s="90">
        <v>274411</v>
      </c>
      <c r="V130" s="44">
        <v>274411</v>
      </c>
      <c r="W130" s="90">
        <v>337167</v>
      </c>
      <c r="X130" s="90">
        <v>376958</v>
      </c>
      <c r="Y130" s="90">
        <v>516773</v>
      </c>
      <c r="Z130" s="90">
        <v>523613</v>
      </c>
      <c r="AA130" s="44">
        <f t="shared" si="15"/>
        <v>523613</v>
      </c>
      <c r="AB130" s="90">
        <v>640246</v>
      </c>
      <c r="AC130" s="90">
        <v>959816</v>
      </c>
      <c r="AD130" s="90">
        <v>889208</v>
      </c>
      <c r="AE130" s="177">
        <v>684956</v>
      </c>
      <c r="AF130" s="44">
        <v>684956</v>
      </c>
      <c r="AG130" s="44">
        <v>695223</v>
      </c>
      <c r="AH130" s="44">
        <v>973537</v>
      </c>
    </row>
    <row r="131" spans="1:34" outlineLevel="2" x14ac:dyDescent="0.3">
      <c r="B131" s="10" t="s">
        <v>104</v>
      </c>
      <c r="C131" s="20">
        <v>252680</v>
      </c>
      <c r="D131" s="20">
        <v>271466</v>
      </c>
      <c r="E131" s="20">
        <v>254190</v>
      </c>
      <c r="F131" s="20">
        <v>328108</v>
      </c>
      <c r="G131" s="44">
        <v>328108</v>
      </c>
      <c r="H131" s="20">
        <v>345560</v>
      </c>
      <c r="I131" s="20">
        <v>346890</v>
      </c>
      <c r="J131" s="20">
        <v>550916</v>
      </c>
      <c r="K131" s="20">
        <v>402608</v>
      </c>
      <c r="L131" s="44">
        <v>402608</v>
      </c>
      <c r="M131" s="20">
        <v>356789</v>
      </c>
      <c r="N131" s="20">
        <v>555264</v>
      </c>
      <c r="O131" s="20">
        <v>393997</v>
      </c>
      <c r="P131" s="20">
        <v>419866</v>
      </c>
      <c r="Q131" s="44">
        <v>419866</v>
      </c>
      <c r="R131" s="20">
        <v>484329</v>
      </c>
      <c r="S131" s="90">
        <v>458438</v>
      </c>
      <c r="T131" s="90">
        <v>498222</v>
      </c>
      <c r="U131" s="90">
        <v>471124</v>
      </c>
      <c r="V131" s="44">
        <v>471124</v>
      </c>
      <c r="W131" s="90">
        <v>508895</v>
      </c>
      <c r="X131" s="90">
        <v>505579</v>
      </c>
      <c r="Y131" s="90">
        <v>539520</v>
      </c>
      <c r="Z131" s="90">
        <v>553337</v>
      </c>
      <c r="AA131" s="44">
        <f t="shared" si="15"/>
        <v>553337</v>
      </c>
      <c r="AB131" s="90">
        <v>616502</v>
      </c>
      <c r="AC131" s="90">
        <v>761566</v>
      </c>
      <c r="AD131" s="90">
        <v>815208</v>
      </c>
      <c r="AE131" s="177">
        <v>935681</v>
      </c>
      <c r="AF131" s="44">
        <v>935681</v>
      </c>
      <c r="AG131" s="44">
        <v>1040735</v>
      </c>
      <c r="AH131" s="44">
        <v>970411</v>
      </c>
    </row>
    <row r="132" spans="1:34" outlineLevel="2" x14ac:dyDescent="0.3">
      <c r="B132" s="10" t="s">
        <v>105</v>
      </c>
      <c r="C132" s="20">
        <v>5601</v>
      </c>
      <c r="D132" s="20">
        <v>5799</v>
      </c>
      <c r="E132" s="20">
        <v>5973</v>
      </c>
      <c r="F132" s="20">
        <v>5487</v>
      </c>
      <c r="G132" s="44">
        <v>5487</v>
      </c>
      <c r="H132" s="20">
        <v>6082</v>
      </c>
      <c r="I132" s="20">
        <v>6637</v>
      </c>
      <c r="J132" s="20">
        <v>7613</v>
      </c>
      <c r="K132" s="20">
        <v>9270</v>
      </c>
      <c r="L132" s="44">
        <v>9270</v>
      </c>
      <c r="M132" s="20">
        <v>10029</v>
      </c>
      <c r="N132" s="20">
        <v>11647</v>
      </c>
      <c r="O132" s="20">
        <v>14706</v>
      </c>
      <c r="P132" s="20">
        <v>16318</v>
      </c>
      <c r="Q132" s="44">
        <v>16318</v>
      </c>
      <c r="R132" s="20">
        <v>15096</v>
      </c>
      <c r="S132" s="90">
        <v>16675</v>
      </c>
      <c r="T132" s="90">
        <v>19149</v>
      </c>
      <c r="U132" s="90">
        <v>20847</v>
      </c>
      <c r="V132" s="44">
        <v>20847</v>
      </c>
      <c r="W132" s="90">
        <v>22190</v>
      </c>
      <c r="X132" s="90">
        <v>23768</v>
      </c>
      <c r="Y132" s="90">
        <v>27031</v>
      </c>
      <c r="Z132" s="90">
        <v>28027</v>
      </c>
      <c r="AA132" s="44">
        <f t="shared" si="15"/>
        <v>28027</v>
      </c>
      <c r="AB132" s="90">
        <v>28793</v>
      </c>
      <c r="AC132" s="90">
        <v>30776</v>
      </c>
      <c r="AD132" s="90">
        <v>32900</v>
      </c>
      <c r="AE132" s="177">
        <v>34980</v>
      </c>
      <c r="AF132" s="44">
        <v>34980</v>
      </c>
      <c r="AG132" s="44">
        <v>35209</v>
      </c>
      <c r="AH132" s="44">
        <v>36183</v>
      </c>
    </row>
    <row r="133" spans="1:34" outlineLevel="2" x14ac:dyDescent="0.3">
      <c r="B133" s="10" t="s">
        <v>106</v>
      </c>
      <c r="C133" s="20">
        <v>10217</v>
      </c>
      <c r="D133" s="20">
        <v>10831</v>
      </c>
      <c r="E133" s="20">
        <v>12500</v>
      </c>
      <c r="F133" s="20">
        <v>16186</v>
      </c>
      <c r="G133" s="44">
        <v>16186</v>
      </c>
      <c r="H133" s="20">
        <v>16260</v>
      </c>
      <c r="I133" s="20">
        <v>19303</v>
      </c>
      <c r="J133" s="20">
        <v>22406</v>
      </c>
      <c r="K133" s="20">
        <v>22011</v>
      </c>
      <c r="L133" s="44">
        <v>22011</v>
      </c>
      <c r="M133" s="20">
        <v>23221</v>
      </c>
      <c r="N133" s="20">
        <v>25365</v>
      </c>
      <c r="O133" s="20">
        <v>24928</v>
      </c>
      <c r="P133" s="20">
        <v>25105</v>
      </c>
      <c r="Q133" s="44">
        <v>25105</v>
      </c>
      <c r="R133" s="20">
        <v>27127</v>
      </c>
      <c r="S133" s="90">
        <v>29738</v>
      </c>
      <c r="T133" s="90">
        <v>32434</v>
      </c>
      <c r="U133" s="90">
        <v>34239</v>
      </c>
      <c r="V133" s="44">
        <v>34239</v>
      </c>
      <c r="W133" s="90">
        <v>38315</v>
      </c>
      <c r="X133" s="90">
        <v>42011</v>
      </c>
      <c r="Y133" s="90">
        <v>44816</v>
      </c>
      <c r="Z133" s="90">
        <v>45548</v>
      </c>
      <c r="AA133" s="44">
        <f t="shared" si="15"/>
        <v>45548</v>
      </c>
      <c r="AB133" s="90">
        <v>45080</v>
      </c>
      <c r="AC133" s="90">
        <v>41323</v>
      </c>
      <c r="AD133" s="90">
        <v>42187</v>
      </c>
      <c r="AE133" s="177">
        <v>46572</v>
      </c>
      <c r="AF133" s="44">
        <v>46572</v>
      </c>
      <c r="AG133" s="44">
        <v>50006</v>
      </c>
      <c r="AH133" s="44">
        <v>49078</v>
      </c>
    </row>
    <row r="134" spans="1:34" outlineLevel="2" x14ac:dyDescent="0.3">
      <c r="B134" s="10" t="s">
        <v>107</v>
      </c>
      <c r="C134" s="20">
        <v>8211</v>
      </c>
      <c r="D134" s="20">
        <v>9094</v>
      </c>
      <c r="E134" s="20">
        <v>10444</v>
      </c>
      <c r="F134" s="20">
        <v>13642</v>
      </c>
      <c r="G134" s="44">
        <v>13642</v>
      </c>
      <c r="H134" s="20">
        <v>16367</v>
      </c>
      <c r="I134" s="20">
        <v>17115</v>
      </c>
      <c r="J134" s="20">
        <v>12752</v>
      </c>
      <c r="K134" s="20">
        <v>14138</v>
      </c>
      <c r="L134" s="44">
        <v>14138</v>
      </c>
      <c r="M134" s="20">
        <v>13880</v>
      </c>
      <c r="N134" s="20">
        <v>13009</v>
      </c>
      <c r="O134" s="20">
        <v>13776</v>
      </c>
      <c r="P134" s="20">
        <v>14229</v>
      </c>
      <c r="Q134" s="44">
        <v>14229</v>
      </c>
      <c r="R134" s="20">
        <v>19349</v>
      </c>
      <c r="S134" s="90">
        <v>19364</v>
      </c>
      <c r="T134" s="90">
        <v>21283</v>
      </c>
      <c r="U134" s="90">
        <v>26290</v>
      </c>
      <c r="V134" s="44">
        <v>26290</v>
      </c>
      <c r="W134" s="90">
        <v>23847</v>
      </c>
      <c r="X134" s="90">
        <v>25796</v>
      </c>
      <c r="Y134" s="90">
        <v>26250</v>
      </c>
      <c r="Z134" s="90">
        <v>14569</v>
      </c>
      <c r="AA134" s="44">
        <f t="shared" si="15"/>
        <v>14569</v>
      </c>
      <c r="AB134" s="90">
        <v>17700</v>
      </c>
      <c r="AC134" s="90">
        <v>22804</v>
      </c>
      <c r="AD134" s="90">
        <v>22279</v>
      </c>
      <c r="AE134" s="177">
        <v>22408</v>
      </c>
      <c r="AF134" s="44">
        <v>22408</v>
      </c>
      <c r="AG134" s="44">
        <v>25517</v>
      </c>
      <c r="AH134" s="44">
        <v>24143</v>
      </c>
    </row>
    <row r="135" spans="1:34" s="26" customFormat="1" outlineLevel="1" x14ac:dyDescent="0.3">
      <c r="A135" s="28"/>
      <c r="B135" s="26" t="s">
        <v>108</v>
      </c>
      <c r="C135" s="27">
        <v>447495</v>
      </c>
      <c r="D135" s="27">
        <v>481711</v>
      </c>
      <c r="E135" s="27">
        <v>526963</v>
      </c>
      <c r="F135" s="27">
        <v>624717</v>
      </c>
      <c r="G135" s="45">
        <v>624717</v>
      </c>
      <c r="H135" s="27">
        <v>733703</v>
      </c>
      <c r="I135" s="27">
        <v>846697</v>
      </c>
      <c r="J135" s="27">
        <v>1064431</v>
      </c>
      <c r="K135" s="27">
        <v>949542</v>
      </c>
      <c r="L135" s="45">
        <v>949542</v>
      </c>
      <c r="M135" s="27">
        <v>897069</v>
      </c>
      <c r="N135" s="27">
        <v>1209136</v>
      </c>
      <c r="O135" s="27">
        <v>1206415</v>
      </c>
      <c r="P135" s="27">
        <v>1227344</v>
      </c>
      <c r="Q135" s="45">
        <v>1227344</v>
      </c>
      <c r="R135" s="27">
        <v>1281554</v>
      </c>
      <c r="S135" s="91">
        <f>SUM(S128:S134)</f>
        <v>1299517</v>
      </c>
      <c r="T135" s="91">
        <v>1305120</v>
      </c>
      <c r="U135" s="91">
        <v>1424017</v>
      </c>
      <c r="V135" s="45">
        <v>1424017</v>
      </c>
      <c r="W135" s="91">
        <v>1336865</v>
      </c>
      <c r="X135" s="91">
        <v>1426595</v>
      </c>
      <c r="Y135" s="91">
        <v>1543662</v>
      </c>
      <c r="Z135" s="91">
        <v>1603176</v>
      </c>
      <c r="AA135" s="45">
        <f>Z135</f>
        <v>1603176</v>
      </c>
      <c r="AB135" s="91">
        <v>1670321</v>
      </c>
      <c r="AC135" s="91">
        <f>SUM(AC128:AC134)</f>
        <v>2147050</v>
      </c>
      <c r="AD135" s="91">
        <f>SUM(AD128:AD134)</f>
        <v>2137732</v>
      </c>
      <c r="AE135" s="178">
        <f>SUM(AE128:AE134)</f>
        <v>2177322</v>
      </c>
      <c r="AF135" s="178">
        <f>SUM(AF128:AF134)</f>
        <v>2177322</v>
      </c>
      <c r="AG135" s="178">
        <v>2094994</v>
      </c>
      <c r="AH135" s="178">
        <f>SUM(AH128:AH134)</f>
        <v>2448965</v>
      </c>
    </row>
    <row r="136" spans="1:34" ht="7.5" customHeight="1" outlineLevel="1" x14ac:dyDescent="0.3">
      <c r="B136" s="26"/>
      <c r="C136" s="20"/>
      <c r="D136" s="20"/>
      <c r="E136" s="20"/>
      <c r="F136" s="20"/>
      <c r="G136" s="44"/>
      <c r="H136" s="20"/>
      <c r="I136" s="20"/>
      <c r="J136" s="20"/>
      <c r="K136" s="20"/>
      <c r="L136" s="44"/>
      <c r="M136" s="20"/>
      <c r="N136" s="20"/>
      <c r="O136" s="20"/>
      <c r="P136" s="20"/>
      <c r="Q136" s="44"/>
      <c r="R136" s="20"/>
      <c r="S136" s="90"/>
      <c r="T136" s="90"/>
      <c r="U136" s="90"/>
      <c r="V136" s="44"/>
      <c r="W136" s="90"/>
      <c r="X136" s="90"/>
      <c r="Y136" s="90"/>
      <c r="Z136" s="90"/>
      <c r="AA136" s="44"/>
      <c r="AB136" s="90"/>
      <c r="AC136" s="90"/>
      <c r="AD136" s="90"/>
      <c r="AE136" s="90"/>
      <c r="AF136" s="44"/>
      <c r="AG136" s="44"/>
      <c r="AH136" s="44" t="s">
        <v>171</v>
      </c>
    </row>
    <row r="137" spans="1:34" outlineLevel="1" x14ac:dyDescent="0.3">
      <c r="B137" s="26" t="s">
        <v>109</v>
      </c>
      <c r="G137" s="43"/>
      <c r="L137" s="43"/>
      <c r="Q137" s="43"/>
      <c r="T137" s="81"/>
      <c r="U137" s="81"/>
      <c r="V137" s="43"/>
      <c r="W137" s="81"/>
      <c r="X137" s="81"/>
      <c r="Y137" s="81"/>
      <c r="Z137" s="81"/>
      <c r="AA137" s="43"/>
      <c r="AB137" s="81"/>
      <c r="AC137" s="81"/>
      <c r="AD137" s="81"/>
      <c r="AE137" s="81"/>
      <c r="AF137" s="44"/>
      <c r="AG137" s="44"/>
      <c r="AH137" s="44"/>
    </row>
    <row r="138" spans="1:34" outlineLevel="2" x14ac:dyDescent="0.3">
      <c r="B138" s="10" t="s">
        <v>110</v>
      </c>
      <c r="C138" s="20">
        <v>2211</v>
      </c>
      <c r="D138" s="20">
        <v>2226</v>
      </c>
      <c r="E138" s="20">
        <v>2236</v>
      </c>
      <c r="F138" s="20">
        <v>2250</v>
      </c>
      <c r="G138" s="44">
        <v>2250</v>
      </c>
      <c r="H138" s="20">
        <v>2259</v>
      </c>
      <c r="I138" s="20">
        <v>2275</v>
      </c>
      <c r="J138" s="20">
        <v>2299</v>
      </c>
      <c r="K138" s="20">
        <v>2339</v>
      </c>
      <c r="L138" s="44">
        <v>2339</v>
      </c>
      <c r="M138" s="20">
        <v>2390</v>
      </c>
      <c r="N138" s="20">
        <v>2453</v>
      </c>
      <c r="O138" s="20">
        <v>2527</v>
      </c>
      <c r="P138" s="20">
        <v>2664</v>
      </c>
      <c r="Q138" s="44">
        <v>2664</v>
      </c>
      <c r="R138" s="20">
        <v>2676</v>
      </c>
      <c r="S138" s="90">
        <v>2751</v>
      </c>
      <c r="T138" s="90">
        <v>2827</v>
      </c>
      <c r="U138" s="90">
        <v>2905</v>
      </c>
      <c r="V138" s="44">
        <v>2905</v>
      </c>
      <c r="W138" s="90">
        <v>2973</v>
      </c>
      <c r="X138" s="90">
        <v>3040</v>
      </c>
      <c r="Y138" s="90">
        <v>3112</v>
      </c>
      <c r="Z138" s="90">
        <v>3203</v>
      </c>
      <c r="AA138" s="44">
        <f>Z138</f>
        <v>3203</v>
      </c>
      <c r="AB138" s="90">
        <v>3292</v>
      </c>
      <c r="AC138" s="90">
        <v>3391</v>
      </c>
      <c r="AD138" s="90">
        <v>3674</v>
      </c>
      <c r="AE138" s="90">
        <v>3633</v>
      </c>
      <c r="AF138" s="44">
        <f t="shared" ref="AF138:AF153" si="16">AE138</f>
        <v>3633</v>
      </c>
      <c r="AG138" s="44">
        <v>3724</v>
      </c>
      <c r="AH138" s="44">
        <v>3833</v>
      </c>
    </row>
    <row r="139" spans="1:34" outlineLevel="2" x14ac:dyDescent="0.3">
      <c r="B139" s="10" t="s">
        <v>111</v>
      </c>
      <c r="C139" s="20">
        <v>45621</v>
      </c>
      <c r="D139" s="20">
        <v>37446</v>
      </c>
      <c r="E139" s="20">
        <v>47043</v>
      </c>
      <c r="F139" s="20">
        <v>97985</v>
      </c>
      <c r="G139" s="44">
        <v>97985</v>
      </c>
      <c r="H139" s="20">
        <v>131358</v>
      </c>
      <c r="I139" s="20">
        <v>154311</v>
      </c>
      <c r="J139" s="20">
        <v>184267</v>
      </c>
      <c r="K139" s="20">
        <v>245753</v>
      </c>
      <c r="L139" s="44">
        <v>245753</v>
      </c>
      <c r="M139" s="20">
        <v>275270</v>
      </c>
      <c r="N139" s="20">
        <v>206786</v>
      </c>
      <c r="O139" s="20">
        <v>247403</v>
      </c>
      <c r="P139" s="20">
        <v>276169</v>
      </c>
      <c r="Q139" s="44">
        <v>276169</v>
      </c>
      <c r="R139" s="20">
        <v>268842</v>
      </c>
      <c r="S139" s="90">
        <v>358828</v>
      </c>
      <c r="T139" s="90">
        <v>465047</v>
      </c>
      <c r="U139" s="90">
        <v>497867</v>
      </c>
      <c r="V139" s="44">
        <v>497867</v>
      </c>
      <c r="W139" s="90">
        <v>498447</v>
      </c>
      <c r="X139" s="90">
        <v>645625</v>
      </c>
      <c r="Y139" s="90">
        <v>645037</v>
      </c>
      <c r="Z139" s="90">
        <v>664073</v>
      </c>
      <c r="AA139" s="44">
        <f t="shared" ref="AA139:AA145" si="17">Z139</f>
        <v>664073</v>
      </c>
      <c r="AB139" s="90">
        <v>664178</v>
      </c>
      <c r="AC139" s="90">
        <v>456624</v>
      </c>
      <c r="AD139" s="90">
        <v>529062</v>
      </c>
      <c r="AE139" s="90">
        <v>539851</v>
      </c>
      <c r="AF139" s="44">
        <f t="shared" si="16"/>
        <v>539851</v>
      </c>
      <c r="AG139" s="44">
        <v>633057</v>
      </c>
      <c r="AH139" s="44">
        <v>432407</v>
      </c>
    </row>
    <row r="140" spans="1:34" outlineLevel="2" x14ac:dyDescent="0.3">
      <c r="B140" s="10" t="s">
        <v>104</v>
      </c>
      <c r="C140" s="20">
        <v>29069</v>
      </c>
      <c r="D140" s="20">
        <v>18480</v>
      </c>
      <c r="E140" s="20">
        <v>29920</v>
      </c>
      <c r="F140" s="20">
        <v>14845</v>
      </c>
      <c r="G140" s="44">
        <v>14845</v>
      </c>
      <c r="H140" s="20">
        <v>15226</v>
      </c>
      <c r="I140" s="20">
        <v>15584</v>
      </c>
      <c r="J140" s="20">
        <v>21468</v>
      </c>
      <c r="K140" s="20">
        <v>24403</v>
      </c>
      <c r="L140" s="44">
        <v>24403</v>
      </c>
      <c r="M140" s="20">
        <v>67093</v>
      </c>
      <c r="N140" s="20">
        <v>29933</v>
      </c>
      <c r="O140" s="20">
        <v>79097</v>
      </c>
      <c r="P140" s="20">
        <v>90676</v>
      </c>
      <c r="Q140" s="44">
        <v>90676</v>
      </c>
      <c r="R140" s="20">
        <v>63096</v>
      </c>
      <c r="S140" s="90">
        <v>52547</v>
      </c>
      <c r="T140" s="90">
        <v>50121</v>
      </c>
      <c r="U140" s="90">
        <v>61222</v>
      </c>
      <c r="V140" s="44">
        <v>61222</v>
      </c>
      <c r="W140" s="90">
        <v>70677</v>
      </c>
      <c r="X140" s="90">
        <v>65477</v>
      </c>
      <c r="Y140" s="90">
        <v>68915</v>
      </c>
      <c r="Z140" s="90">
        <v>101033</v>
      </c>
      <c r="AA140" s="44">
        <f t="shared" si="17"/>
        <v>101033</v>
      </c>
      <c r="AB140" s="90">
        <v>68910</v>
      </c>
      <c r="AC140" s="90">
        <v>56110</v>
      </c>
      <c r="AD140" s="90">
        <v>56441</v>
      </c>
      <c r="AE140" s="90">
        <v>80345</v>
      </c>
      <c r="AF140" s="44">
        <f t="shared" si="16"/>
        <v>80345</v>
      </c>
      <c r="AG140" s="44">
        <v>82340</v>
      </c>
      <c r="AH140" s="44">
        <v>75838</v>
      </c>
    </row>
    <row r="141" spans="1:34" outlineLevel="2" x14ac:dyDescent="0.3">
      <c r="B141" s="10" t="s">
        <v>112</v>
      </c>
      <c r="C141" s="20">
        <v>2613</v>
      </c>
      <c r="D141" s="20">
        <v>2634</v>
      </c>
      <c r="E141" s="20">
        <v>2048</v>
      </c>
      <c r="F141" s="20">
        <v>1529</v>
      </c>
      <c r="G141" s="44">
        <v>1529</v>
      </c>
      <c r="H141" s="20">
        <v>1495</v>
      </c>
      <c r="I141" s="20">
        <v>1196</v>
      </c>
      <c r="J141" s="20">
        <v>1166</v>
      </c>
      <c r="K141" s="20">
        <v>1189</v>
      </c>
      <c r="L141" s="44">
        <v>1189</v>
      </c>
      <c r="M141" s="20">
        <v>1205</v>
      </c>
      <c r="N141" s="20">
        <v>1327</v>
      </c>
      <c r="O141" s="20">
        <v>1507</v>
      </c>
      <c r="P141" s="20">
        <v>1634</v>
      </c>
      <c r="Q141" s="44">
        <v>1634</v>
      </c>
      <c r="R141" s="20">
        <v>852</v>
      </c>
      <c r="S141" s="90">
        <v>960</v>
      </c>
      <c r="T141" s="90">
        <v>963</v>
      </c>
      <c r="U141" s="90">
        <v>757</v>
      </c>
      <c r="V141" s="44">
        <v>757</v>
      </c>
      <c r="W141" s="90">
        <v>592</v>
      </c>
      <c r="X141" s="90">
        <v>725</v>
      </c>
      <c r="Y141" s="90">
        <v>744</v>
      </c>
      <c r="Z141" s="90">
        <v>773</v>
      </c>
      <c r="AA141" s="44">
        <f t="shared" si="17"/>
        <v>773</v>
      </c>
      <c r="AB141" s="90">
        <v>2544</v>
      </c>
      <c r="AC141" s="90">
        <v>3651</v>
      </c>
      <c r="AD141" s="90">
        <v>3371</v>
      </c>
      <c r="AE141" s="90">
        <v>3604</v>
      </c>
      <c r="AF141" s="44">
        <f t="shared" si="16"/>
        <v>3604</v>
      </c>
      <c r="AG141" s="44">
        <v>3668</v>
      </c>
      <c r="AH141" s="44">
        <v>2119</v>
      </c>
    </row>
    <row r="142" spans="1:34" outlineLevel="2" x14ac:dyDescent="0.3">
      <c r="B142" s="10" t="s">
        <v>172</v>
      </c>
      <c r="C142" s="20">
        <v>12015</v>
      </c>
      <c r="D142" s="20">
        <v>23490</v>
      </c>
      <c r="E142" s="20">
        <v>7982</v>
      </c>
      <c r="F142" s="20">
        <v>6686</v>
      </c>
      <c r="G142" s="44">
        <v>6686</v>
      </c>
      <c r="H142" s="20">
        <v>12363</v>
      </c>
      <c r="I142" s="20">
        <v>12109</v>
      </c>
      <c r="J142" s="20">
        <v>6908</v>
      </c>
      <c r="K142" s="20">
        <v>12013</v>
      </c>
      <c r="L142" s="44">
        <v>12013</v>
      </c>
      <c r="M142" s="20">
        <v>7546</v>
      </c>
      <c r="N142" s="20">
        <v>6394</v>
      </c>
      <c r="O142" s="20">
        <v>7978</v>
      </c>
      <c r="P142" s="20">
        <v>8040</v>
      </c>
      <c r="Q142" s="44">
        <v>8040</v>
      </c>
      <c r="R142" s="20">
        <v>6312</v>
      </c>
      <c r="S142" s="90">
        <v>13724</v>
      </c>
      <c r="T142" s="90">
        <v>27132</v>
      </c>
      <c r="U142" s="90">
        <v>32332</v>
      </c>
      <c r="V142" s="44">
        <v>32332</v>
      </c>
      <c r="W142" s="90">
        <v>82272</v>
      </c>
      <c r="X142" s="90">
        <v>97132</v>
      </c>
      <c r="Y142" s="90">
        <v>89639</v>
      </c>
      <c r="Z142" s="90">
        <v>85839</v>
      </c>
      <c r="AA142" s="44">
        <f t="shared" si="17"/>
        <v>85839</v>
      </c>
      <c r="AB142" s="90">
        <v>91570</v>
      </c>
      <c r="AC142" s="90">
        <v>90715</v>
      </c>
      <c r="AD142" s="90">
        <v>107113</v>
      </c>
      <c r="AE142" s="90">
        <v>78381</v>
      </c>
      <c r="AF142" s="44">
        <f t="shared" si="16"/>
        <v>78381</v>
      </c>
      <c r="AG142" s="44">
        <v>91072</v>
      </c>
      <c r="AH142" s="44">
        <v>100915</v>
      </c>
    </row>
    <row r="143" spans="1:34" outlineLevel="2" x14ac:dyDescent="0.3">
      <c r="B143" s="10" t="s">
        <v>113</v>
      </c>
      <c r="C143" s="20">
        <v>0</v>
      </c>
      <c r="D143" s="20">
        <v>0</v>
      </c>
      <c r="E143" s="20">
        <v>0</v>
      </c>
      <c r="F143" s="20">
        <v>0</v>
      </c>
      <c r="G143" s="44">
        <v>0</v>
      </c>
      <c r="H143" s="20">
        <v>0</v>
      </c>
      <c r="I143" s="20">
        <v>0</v>
      </c>
      <c r="J143" s="20">
        <v>0</v>
      </c>
      <c r="K143" s="20">
        <v>0</v>
      </c>
      <c r="L143" s="44">
        <v>0</v>
      </c>
      <c r="M143" s="20">
        <v>0</v>
      </c>
      <c r="N143" s="20">
        <v>0</v>
      </c>
      <c r="O143" s="20">
        <v>0</v>
      </c>
      <c r="P143" s="20">
        <v>0</v>
      </c>
      <c r="Q143" s="44">
        <v>0</v>
      </c>
      <c r="R143" s="20">
        <v>2880</v>
      </c>
      <c r="S143" s="90">
        <v>2468</v>
      </c>
      <c r="T143" s="90">
        <v>2098</v>
      </c>
      <c r="U143" s="90">
        <v>2247</v>
      </c>
      <c r="V143" s="44">
        <v>2247</v>
      </c>
      <c r="W143" s="90">
        <v>2289</v>
      </c>
      <c r="X143" s="90">
        <v>2290</v>
      </c>
      <c r="Y143" s="90">
        <v>2136</v>
      </c>
      <c r="Z143" s="90">
        <v>1825</v>
      </c>
      <c r="AA143" s="44">
        <f t="shared" si="17"/>
        <v>1825</v>
      </c>
      <c r="AB143" s="90">
        <v>1241</v>
      </c>
      <c r="AC143" s="90">
        <v>951</v>
      </c>
      <c r="AD143" s="90">
        <v>1268</v>
      </c>
      <c r="AE143" s="90">
        <v>1569</v>
      </c>
      <c r="AF143" s="44">
        <f t="shared" si="16"/>
        <v>1569</v>
      </c>
      <c r="AG143" s="44">
        <v>1851</v>
      </c>
      <c r="AH143" s="44">
        <v>2719</v>
      </c>
    </row>
    <row r="144" spans="1:34" outlineLevel="2" x14ac:dyDescent="0.3">
      <c r="B144" s="10" t="s">
        <v>155</v>
      </c>
      <c r="C144" s="20">
        <v>0</v>
      </c>
      <c r="D144" s="20">
        <v>0</v>
      </c>
      <c r="E144" s="20">
        <v>0</v>
      </c>
      <c r="F144" s="20">
        <v>0</v>
      </c>
      <c r="G144" s="44">
        <v>0</v>
      </c>
      <c r="H144" s="20">
        <v>0</v>
      </c>
      <c r="I144" s="20">
        <v>0</v>
      </c>
      <c r="J144" s="20">
        <v>0</v>
      </c>
      <c r="K144" s="20"/>
      <c r="L144" s="44">
        <v>0</v>
      </c>
      <c r="M144" s="20">
        <v>0</v>
      </c>
      <c r="N144" s="20">
        <v>0</v>
      </c>
      <c r="O144" s="20">
        <v>0</v>
      </c>
      <c r="P144" s="20">
        <v>0</v>
      </c>
      <c r="Q144" s="44">
        <v>0</v>
      </c>
      <c r="R144" s="20">
        <v>0</v>
      </c>
      <c r="S144" s="90">
        <v>0</v>
      </c>
      <c r="T144" s="90">
        <v>0</v>
      </c>
      <c r="U144" s="90">
        <v>0</v>
      </c>
      <c r="V144" s="44">
        <v>0</v>
      </c>
      <c r="W144" s="90">
        <v>0</v>
      </c>
      <c r="X144" s="90">
        <v>0</v>
      </c>
      <c r="Y144" s="90">
        <v>0</v>
      </c>
      <c r="Z144" s="90">
        <v>213</v>
      </c>
      <c r="AA144" s="44">
        <f t="shared" si="17"/>
        <v>213</v>
      </c>
      <c r="AB144" s="90">
        <v>227</v>
      </c>
      <c r="AC144" s="90">
        <v>0</v>
      </c>
      <c r="AD144" s="90">
        <v>0</v>
      </c>
      <c r="AE144" s="90">
        <v>0</v>
      </c>
      <c r="AF144" s="44">
        <f t="shared" si="16"/>
        <v>0</v>
      </c>
      <c r="AG144" s="44">
        <v>0</v>
      </c>
      <c r="AH144" s="44">
        <v>0</v>
      </c>
    </row>
    <row r="145" spans="1:34" s="26" customFormat="1" outlineLevel="1" x14ac:dyDescent="0.3">
      <c r="A145" s="28"/>
      <c r="B145" s="26" t="s">
        <v>114</v>
      </c>
      <c r="C145" s="27">
        <v>91529</v>
      </c>
      <c r="D145" s="27">
        <v>84276</v>
      </c>
      <c r="E145" s="27">
        <v>89229</v>
      </c>
      <c r="F145" s="27">
        <v>123295</v>
      </c>
      <c r="G145" s="45">
        <v>123295</v>
      </c>
      <c r="H145" s="27">
        <v>162701</v>
      </c>
      <c r="I145" s="27">
        <v>185475</v>
      </c>
      <c r="J145" s="27">
        <v>216108</v>
      </c>
      <c r="K145" s="27">
        <v>285697</v>
      </c>
      <c r="L145" s="45">
        <v>285697</v>
      </c>
      <c r="M145" s="27">
        <v>353504</v>
      </c>
      <c r="N145" s="27">
        <v>246893</v>
      </c>
      <c r="O145" s="27">
        <v>338512</v>
      </c>
      <c r="P145" s="27">
        <v>379183</v>
      </c>
      <c r="Q145" s="45">
        <v>379183</v>
      </c>
      <c r="R145" s="27">
        <v>344658</v>
      </c>
      <c r="S145" s="91">
        <f>SUM(S138:S144)</f>
        <v>431278</v>
      </c>
      <c r="T145" s="91">
        <v>548188</v>
      </c>
      <c r="U145" s="91">
        <v>597330</v>
      </c>
      <c r="V145" s="45">
        <v>597330</v>
      </c>
      <c r="W145" s="91">
        <v>657250</v>
      </c>
      <c r="X145" s="91">
        <v>814289</v>
      </c>
      <c r="Y145" s="91">
        <v>809583</v>
      </c>
      <c r="Z145" s="91">
        <f>SUM(Z138:Z144)</f>
        <v>856959</v>
      </c>
      <c r="AA145" s="45">
        <f t="shared" si="17"/>
        <v>856959</v>
      </c>
      <c r="AB145" s="91">
        <v>831962</v>
      </c>
      <c r="AC145" s="91">
        <f>SUM(AC138:AC144)</f>
        <v>611442</v>
      </c>
      <c r="AD145" s="91">
        <f>SUM(AD138:AD144)</f>
        <v>700929</v>
      </c>
      <c r="AE145" s="91">
        <f>SUM(AE138:AE144)</f>
        <v>707383</v>
      </c>
      <c r="AF145" s="45">
        <f>AE145</f>
        <v>707383</v>
      </c>
      <c r="AG145" s="45">
        <v>815712</v>
      </c>
      <c r="AH145" s="45">
        <f>SUM(AH138:AH144)</f>
        <v>617831</v>
      </c>
    </row>
    <row r="146" spans="1:34" outlineLevel="1" x14ac:dyDescent="0.3">
      <c r="C146" s="20"/>
      <c r="D146" s="20"/>
      <c r="E146" s="20"/>
      <c r="F146" s="20"/>
      <c r="G146" s="44"/>
      <c r="H146" s="20"/>
      <c r="I146" s="20"/>
      <c r="J146" s="20"/>
      <c r="K146" s="20"/>
      <c r="L146" s="44"/>
      <c r="M146" s="20"/>
      <c r="N146" s="20"/>
      <c r="O146" s="20"/>
      <c r="P146" s="20"/>
      <c r="Q146" s="44"/>
      <c r="R146" s="20"/>
      <c r="S146" s="90"/>
      <c r="T146" s="90"/>
      <c r="U146" s="90"/>
      <c r="V146" s="44"/>
      <c r="W146" s="90"/>
      <c r="X146" s="90"/>
      <c r="Y146" s="90"/>
      <c r="Z146" s="90"/>
      <c r="AA146" s="44"/>
      <c r="AB146" s="90"/>
      <c r="AC146" s="90"/>
      <c r="AD146" s="90"/>
      <c r="AE146" s="90"/>
      <c r="AF146" s="44"/>
      <c r="AG146" s="44"/>
      <c r="AH146" s="44"/>
    </row>
    <row r="147" spans="1:34" outlineLevel="2" x14ac:dyDescent="0.3">
      <c r="B147" s="10" t="s">
        <v>115</v>
      </c>
      <c r="C147" s="20">
        <v>51230</v>
      </c>
      <c r="D147" s="20">
        <v>49700</v>
      </c>
      <c r="E147" s="20">
        <v>51399</v>
      </c>
      <c r="F147" s="20">
        <v>47117</v>
      </c>
      <c r="G147" s="44">
        <v>47117</v>
      </c>
      <c r="H147" s="20">
        <v>44275</v>
      </c>
      <c r="I147" s="20">
        <v>48710</v>
      </c>
      <c r="J147" s="20">
        <v>37461</v>
      </c>
      <c r="K147" s="20">
        <v>27697</v>
      </c>
      <c r="L147" s="44">
        <v>27697</v>
      </c>
      <c r="M147" s="20">
        <v>29641</v>
      </c>
      <c r="N147" s="20">
        <v>30876</v>
      </c>
      <c r="O147" s="20">
        <v>28060</v>
      </c>
      <c r="P147" s="20">
        <v>28074</v>
      </c>
      <c r="Q147" s="44">
        <v>28074</v>
      </c>
      <c r="R147" s="20">
        <v>28137</v>
      </c>
      <c r="S147" s="90">
        <v>29031</v>
      </c>
      <c r="T147" s="90">
        <v>23751</v>
      </c>
      <c r="U147" s="90">
        <v>26506</v>
      </c>
      <c r="V147" s="44">
        <v>26506</v>
      </c>
      <c r="W147" s="90">
        <v>27964</v>
      </c>
      <c r="X147" s="90">
        <v>37910</v>
      </c>
      <c r="Y147" s="90">
        <v>34562</v>
      </c>
      <c r="Z147" s="90">
        <v>32569</v>
      </c>
      <c r="AA147" s="44">
        <f>Z147</f>
        <v>32569</v>
      </c>
      <c r="AB147" s="90">
        <v>36355</v>
      </c>
      <c r="AC147" s="90">
        <v>38070</v>
      </c>
      <c r="AD147" s="90">
        <v>37653</v>
      </c>
      <c r="AE147" s="90">
        <v>41004</v>
      </c>
      <c r="AF147" s="44">
        <f t="shared" si="16"/>
        <v>41004</v>
      </c>
      <c r="AG147" s="44">
        <v>42605</v>
      </c>
      <c r="AH147" s="44">
        <v>41641</v>
      </c>
    </row>
    <row r="148" spans="1:34" outlineLevel="2" x14ac:dyDescent="0.3">
      <c r="B148" s="10" t="s">
        <v>116</v>
      </c>
      <c r="C148" s="20">
        <v>20103</v>
      </c>
      <c r="D148" s="20">
        <v>21405</v>
      </c>
      <c r="E148" s="20">
        <v>24360</v>
      </c>
      <c r="F148" s="20">
        <v>16341</v>
      </c>
      <c r="G148" s="44">
        <v>16341</v>
      </c>
      <c r="H148" s="20">
        <v>20275</v>
      </c>
      <c r="I148" s="20">
        <v>27509</v>
      </c>
      <c r="J148" s="20">
        <v>29697</v>
      </c>
      <c r="K148" s="20">
        <v>36087</v>
      </c>
      <c r="L148" s="44">
        <v>36087</v>
      </c>
      <c r="M148" s="20">
        <v>38047</v>
      </c>
      <c r="N148" s="20">
        <v>41028</v>
      </c>
      <c r="O148" s="20">
        <v>39560</v>
      </c>
      <c r="P148" s="20">
        <v>36094</v>
      </c>
      <c r="Q148" s="44">
        <v>36094</v>
      </c>
      <c r="R148" s="20">
        <v>37295</v>
      </c>
      <c r="S148" s="90">
        <v>45590</v>
      </c>
      <c r="T148" s="90">
        <v>50467</v>
      </c>
      <c r="U148" s="90">
        <v>50116</v>
      </c>
      <c r="V148" s="44">
        <v>50116</v>
      </c>
      <c r="W148" s="90">
        <v>51719</v>
      </c>
      <c r="X148" s="90">
        <v>53769</v>
      </c>
      <c r="Y148" s="90">
        <v>50884</v>
      </c>
      <c r="Z148" s="90">
        <v>50700</v>
      </c>
      <c r="AA148" s="44">
        <f t="shared" ref="AA148:AA151" si="18">Z148</f>
        <v>50700</v>
      </c>
      <c r="AB148" s="90">
        <v>51662</v>
      </c>
      <c r="AC148" s="90">
        <v>53911</v>
      </c>
      <c r="AD148" s="90">
        <v>61549</v>
      </c>
      <c r="AE148" s="90">
        <v>64595</v>
      </c>
      <c r="AF148" s="44">
        <f t="shared" si="16"/>
        <v>64595</v>
      </c>
      <c r="AG148" s="44">
        <v>72806</v>
      </c>
      <c r="AH148" s="44">
        <v>78540</v>
      </c>
    </row>
    <row r="149" spans="1:34" outlineLevel="2" x14ac:dyDescent="0.3">
      <c r="A149" s="17"/>
      <c r="B149" s="10" t="s">
        <v>118</v>
      </c>
      <c r="C149" s="72">
        <v>0</v>
      </c>
      <c r="D149" s="72">
        <v>0</v>
      </c>
      <c r="E149" s="72">
        <v>0</v>
      </c>
      <c r="F149" s="72">
        <v>3430</v>
      </c>
      <c r="G149" s="78">
        <v>3430</v>
      </c>
      <c r="H149" s="72">
        <v>6205</v>
      </c>
      <c r="I149" s="72">
        <v>6083</v>
      </c>
      <c r="J149" s="72">
        <v>5861</v>
      </c>
      <c r="K149" s="72">
        <v>5102</v>
      </c>
      <c r="L149" s="78">
        <v>5102</v>
      </c>
      <c r="M149" s="72">
        <v>4689</v>
      </c>
      <c r="N149" s="72">
        <v>4317</v>
      </c>
      <c r="O149" s="72">
        <v>3699</v>
      </c>
      <c r="P149" s="72">
        <v>6530</v>
      </c>
      <c r="Q149" s="78">
        <v>6530</v>
      </c>
      <c r="R149" s="72">
        <v>8851</v>
      </c>
      <c r="S149" s="176">
        <v>6451</v>
      </c>
      <c r="T149" s="176">
        <v>8181</v>
      </c>
      <c r="U149" s="176">
        <v>8319</v>
      </c>
      <c r="V149" s="78">
        <v>8319</v>
      </c>
      <c r="W149" s="176">
        <v>9714</v>
      </c>
      <c r="X149" s="176">
        <v>9829</v>
      </c>
      <c r="Y149" s="176">
        <v>10150</v>
      </c>
      <c r="Z149" s="176">
        <v>11319</v>
      </c>
      <c r="AA149" s="78">
        <f t="shared" si="18"/>
        <v>11319</v>
      </c>
      <c r="AB149" s="176">
        <v>12125</v>
      </c>
      <c r="AC149" s="176">
        <v>13434</v>
      </c>
      <c r="AD149" s="176">
        <v>14614</v>
      </c>
      <c r="AE149" s="176">
        <v>16756</v>
      </c>
      <c r="AF149" s="78">
        <f t="shared" si="16"/>
        <v>16756</v>
      </c>
      <c r="AG149" s="78">
        <v>18071</v>
      </c>
      <c r="AH149" s="78">
        <v>19008</v>
      </c>
    </row>
    <row r="150" spans="1:34" outlineLevel="2" x14ac:dyDescent="0.3">
      <c r="A150" s="17"/>
      <c r="B150" s="10" t="s">
        <v>117</v>
      </c>
      <c r="C150" s="72">
        <v>15116</v>
      </c>
      <c r="D150" s="72">
        <v>13628</v>
      </c>
      <c r="E150" s="72">
        <v>9598</v>
      </c>
      <c r="F150" s="72">
        <v>10417</v>
      </c>
      <c r="G150" s="78">
        <v>10417</v>
      </c>
      <c r="H150" s="72">
        <v>9716</v>
      </c>
      <c r="I150" s="72">
        <v>9220</v>
      </c>
      <c r="J150" s="72">
        <v>8508</v>
      </c>
      <c r="K150" s="72">
        <v>7796</v>
      </c>
      <c r="L150" s="78">
        <v>7796</v>
      </c>
      <c r="M150" s="72">
        <v>7085</v>
      </c>
      <c r="N150" s="72">
        <v>6374</v>
      </c>
      <c r="O150" s="72">
        <v>6306</v>
      </c>
      <c r="P150" s="72">
        <v>9320</v>
      </c>
      <c r="Q150" s="78">
        <v>9320</v>
      </c>
      <c r="R150" s="72">
        <v>5681</v>
      </c>
      <c r="S150" s="176">
        <v>8398</v>
      </c>
      <c r="T150" s="176">
        <v>6643</v>
      </c>
      <c r="U150" s="176">
        <v>5006</v>
      </c>
      <c r="V150" s="78">
        <v>5006</v>
      </c>
      <c r="W150" s="176">
        <v>7189</v>
      </c>
      <c r="X150" s="176">
        <v>5657</v>
      </c>
      <c r="Y150" s="176">
        <v>15854</v>
      </c>
      <c r="Z150" s="176">
        <v>14982</v>
      </c>
      <c r="AA150" s="78">
        <f t="shared" si="18"/>
        <v>14982</v>
      </c>
      <c r="AB150" s="176">
        <v>14278</v>
      </c>
      <c r="AC150" s="176">
        <v>13382</v>
      </c>
      <c r="AD150" s="176">
        <v>13025</v>
      </c>
      <c r="AE150" s="176">
        <v>12608</v>
      </c>
      <c r="AF150" s="78">
        <f t="shared" si="16"/>
        <v>12608</v>
      </c>
      <c r="AG150" s="78">
        <v>11588</v>
      </c>
      <c r="AH150" s="78">
        <v>10620</v>
      </c>
    </row>
    <row r="151" spans="1:34" s="26" customFormat="1" outlineLevel="1" x14ac:dyDescent="0.3">
      <c r="A151" s="28"/>
      <c r="B151" s="26" t="s">
        <v>119</v>
      </c>
      <c r="C151" s="27">
        <v>177978</v>
      </c>
      <c r="D151" s="27">
        <v>169009</v>
      </c>
      <c r="E151" s="27">
        <v>174586</v>
      </c>
      <c r="F151" s="27">
        <v>200600</v>
      </c>
      <c r="G151" s="45">
        <v>200600</v>
      </c>
      <c r="H151" s="27">
        <v>243172</v>
      </c>
      <c r="I151" s="27">
        <v>276997</v>
      </c>
      <c r="J151" s="27">
        <v>297635</v>
      </c>
      <c r="K151" s="27">
        <v>362379</v>
      </c>
      <c r="L151" s="45">
        <v>362379</v>
      </c>
      <c r="M151" s="27">
        <v>432966</v>
      </c>
      <c r="N151" s="27">
        <v>329488</v>
      </c>
      <c r="O151" s="27">
        <v>416137</v>
      </c>
      <c r="P151" s="27">
        <v>459201</v>
      </c>
      <c r="Q151" s="45">
        <v>459201</v>
      </c>
      <c r="R151" s="27">
        <v>424622</v>
      </c>
      <c r="S151" s="91">
        <f>SUM(S147:S150,S145)</f>
        <v>520748</v>
      </c>
      <c r="T151" s="91">
        <v>637230</v>
      </c>
      <c r="U151" s="91">
        <v>687277</v>
      </c>
      <c r="V151" s="45">
        <v>687277</v>
      </c>
      <c r="W151" s="91">
        <v>753836</v>
      </c>
      <c r="X151" s="91">
        <v>921454</v>
      </c>
      <c r="Y151" s="91">
        <v>921033</v>
      </c>
      <c r="Z151" s="91">
        <v>966529</v>
      </c>
      <c r="AA151" s="45">
        <f t="shared" si="18"/>
        <v>966529</v>
      </c>
      <c r="AB151" s="91">
        <v>946382</v>
      </c>
      <c r="AC151" s="91">
        <f>SUM(AC145:AC150)</f>
        <v>730239</v>
      </c>
      <c r="AD151" s="91">
        <f>SUM(AD145:AD150)</f>
        <v>827770</v>
      </c>
      <c r="AE151" s="91">
        <f>SUM(AE145:AE150)</f>
        <v>842346</v>
      </c>
      <c r="AF151" s="45">
        <f t="shared" si="16"/>
        <v>842346</v>
      </c>
      <c r="AG151" s="183">
        <f>SUM(AG145:AG150)</f>
        <v>960782</v>
      </c>
      <c r="AH151" s="183">
        <f>SUM(AH145:AH150)</f>
        <v>767640</v>
      </c>
    </row>
    <row r="152" spans="1:34" ht="15" customHeight="1" outlineLevel="1" x14ac:dyDescent="0.3">
      <c r="G152" s="43"/>
      <c r="L152" s="43"/>
      <c r="Q152" s="43"/>
      <c r="T152" s="81"/>
      <c r="U152" s="81"/>
      <c r="V152" s="43"/>
      <c r="W152" s="81"/>
      <c r="X152" s="81"/>
      <c r="Y152" s="81"/>
      <c r="Z152" s="81"/>
      <c r="AA152" s="43"/>
      <c r="AB152" s="81"/>
      <c r="AC152" s="81"/>
      <c r="AD152" s="81"/>
      <c r="AE152" s="81"/>
      <c r="AF152" s="44"/>
      <c r="AG152" s="44"/>
      <c r="AH152" s="44"/>
    </row>
    <row r="153" spans="1:34" s="21" customFormat="1" ht="15.6" outlineLevel="1" x14ac:dyDescent="0.45">
      <c r="A153" s="59"/>
      <c r="B153" s="21" t="s">
        <v>120</v>
      </c>
      <c r="C153" s="31">
        <v>625473</v>
      </c>
      <c r="D153" s="31">
        <v>650720</v>
      </c>
      <c r="E153" s="31">
        <v>701549</v>
      </c>
      <c r="F153" s="31">
        <v>825317</v>
      </c>
      <c r="G153" s="46">
        <v>825317</v>
      </c>
      <c r="H153" s="31">
        <v>976875</v>
      </c>
      <c r="I153" s="31">
        <v>1123694</v>
      </c>
      <c r="J153" s="31">
        <v>1362066</v>
      </c>
      <c r="K153" s="31">
        <v>1311921</v>
      </c>
      <c r="L153" s="46">
        <v>1311921</v>
      </c>
      <c r="M153" s="31">
        <v>1330035</v>
      </c>
      <c r="N153" s="31">
        <v>1538624</v>
      </c>
      <c r="O153" s="31">
        <v>1622552</v>
      </c>
      <c r="P153" s="31">
        <v>1686545</v>
      </c>
      <c r="Q153" s="46">
        <v>1686545</v>
      </c>
      <c r="R153" s="31">
        <v>1706176</v>
      </c>
      <c r="S153" s="92">
        <f>S151+S135</f>
        <v>1820265</v>
      </c>
      <c r="T153" s="92">
        <v>1942350</v>
      </c>
      <c r="U153" s="117">
        <v>2111294</v>
      </c>
      <c r="V153" s="116">
        <v>2111294</v>
      </c>
      <c r="W153" s="92">
        <v>2090701</v>
      </c>
      <c r="X153" s="92">
        <v>2348049</v>
      </c>
      <c r="Y153" s="92">
        <v>2464695</v>
      </c>
      <c r="Z153" s="92">
        <v>2569705</v>
      </c>
      <c r="AA153" s="145">
        <f>Z153</f>
        <v>2569705</v>
      </c>
      <c r="AB153" s="92">
        <v>2616703</v>
      </c>
      <c r="AC153" s="92">
        <f>AC135+AC151</f>
        <v>2877289</v>
      </c>
      <c r="AD153" s="92">
        <f>AD135+AD151</f>
        <v>2965502</v>
      </c>
      <c r="AE153" s="184">
        <f>AE135+AE151</f>
        <v>3019668</v>
      </c>
      <c r="AF153" s="145">
        <f t="shared" si="16"/>
        <v>3019668</v>
      </c>
      <c r="AG153" s="145">
        <f>AG135+AG151</f>
        <v>3055776</v>
      </c>
      <c r="AH153" s="145">
        <f>AH135+AH151</f>
        <v>3216605</v>
      </c>
    </row>
    <row r="154" spans="1:34" x14ac:dyDescent="0.3">
      <c r="T154" s="81"/>
      <c r="U154" s="81"/>
      <c r="V154" s="81"/>
      <c r="W154" s="81"/>
      <c r="AA154" s="81"/>
      <c r="AF154" s="81"/>
    </row>
    <row r="155" spans="1:34" x14ac:dyDescent="0.3">
      <c r="B155" s="123" t="s">
        <v>121</v>
      </c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89"/>
      <c r="T155" s="89"/>
      <c r="U155" s="89"/>
      <c r="V155" s="30"/>
      <c r="W155" s="89"/>
      <c r="X155" s="89"/>
      <c r="Y155" s="89"/>
      <c r="Z155" s="89"/>
      <c r="AA155" s="30"/>
      <c r="AB155" s="89"/>
      <c r="AC155" s="89"/>
      <c r="AD155" s="89"/>
      <c r="AE155" s="89"/>
      <c r="AF155" s="30"/>
      <c r="AG155" s="89"/>
      <c r="AH155" s="89"/>
    </row>
    <row r="156" spans="1:34" outlineLevel="1" x14ac:dyDescent="0.3">
      <c r="B156" s="26" t="s">
        <v>100</v>
      </c>
      <c r="G156" s="43"/>
      <c r="L156" s="43"/>
      <c r="Q156" s="43"/>
      <c r="S156" s="17"/>
      <c r="V156" s="43"/>
      <c r="AA156" s="43"/>
      <c r="AF156" s="43"/>
      <c r="AG156" s="43"/>
      <c r="AH156" s="43"/>
    </row>
    <row r="157" spans="1:34" outlineLevel="2" x14ac:dyDescent="0.3">
      <c r="B157" s="10" t="s">
        <v>122</v>
      </c>
      <c r="C157" s="20">
        <v>51019</v>
      </c>
      <c r="D157" s="20">
        <v>48341</v>
      </c>
      <c r="E157" s="20">
        <v>62789</v>
      </c>
      <c r="F157" s="20">
        <v>49686</v>
      </c>
      <c r="G157" s="44">
        <v>49686</v>
      </c>
      <c r="H157" s="20">
        <v>68635</v>
      </c>
      <c r="I157" s="20">
        <v>77890</v>
      </c>
      <c r="J157" s="20">
        <v>58916</v>
      </c>
      <c r="K157" s="20">
        <v>60797</v>
      </c>
      <c r="L157" s="44">
        <v>60797</v>
      </c>
      <c r="M157" s="20">
        <v>61684</v>
      </c>
      <c r="N157" s="20">
        <v>67469</v>
      </c>
      <c r="O157" s="20">
        <v>64462</v>
      </c>
      <c r="P157" s="20">
        <v>93475</v>
      </c>
      <c r="Q157" s="44">
        <v>93475</v>
      </c>
      <c r="R157" s="20">
        <v>188253</v>
      </c>
      <c r="S157" s="90">
        <v>262263</v>
      </c>
      <c r="T157" s="90">
        <v>245707</v>
      </c>
      <c r="U157" s="90">
        <v>164443</v>
      </c>
      <c r="V157" s="44">
        <v>164443</v>
      </c>
      <c r="W157" s="90">
        <v>187424</v>
      </c>
      <c r="X157" s="90">
        <v>132731</v>
      </c>
      <c r="Y157" s="90">
        <v>139054</v>
      </c>
      <c r="Z157" s="90">
        <v>265431</v>
      </c>
      <c r="AA157" s="44">
        <f>Z157</f>
        <v>265431</v>
      </c>
      <c r="AB157" s="90">
        <v>412747</v>
      </c>
      <c r="AC157" s="90">
        <v>504121</v>
      </c>
      <c r="AD157" s="90">
        <v>520165</v>
      </c>
      <c r="AE157" s="90">
        <v>470001</v>
      </c>
      <c r="AF157" s="44">
        <f>AE157</f>
        <v>470001</v>
      </c>
      <c r="AG157" s="44">
        <v>548149</v>
      </c>
      <c r="AH157" s="44">
        <v>619440</v>
      </c>
    </row>
    <row r="158" spans="1:34" outlineLevel="2" x14ac:dyDescent="0.3">
      <c r="B158" s="10" t="s">
        <v>123</v>
      </c>
      <c r="C158" s="20"/>
      <c r="D158" s="20"/>
      <c r="E158" s="20">
        <v>0</v>
      </c>
      <c r="F158" s="20">
        <v>1486</v>
      </c>
      <c r="G158" s="44">
        <v>1486</v>
      </c>
      <c r="H158" s="20">
        <v>2294</v>
      </c>
      <c r="I158" s="20">
        <v>2328</v>
      </c>
      <c r="J158" s="20">
        <v>2568</v>
      </c>
      <c r="K158" s="20">
        <v>2362</v>
      </c>
      <c r="L158" s="44">
        <v>2362</v>
      </c>
      <c r="M158" s="20">
        <v>2361</v>
      </c>
      <c r="N158" s="20">
        <v>2489</v>
      </c>
      <c r="O158" s="20">
        <v>2407</v>
      </c>
      <c r="P158" s="20">
        <v>4894</v>
      </c>
      <c r="Q158" s="44">
        <v>4894</v>
      </c>
      <c r="R158" s="20">
        <v>4615</v>
      </c>
      <c r="S158" s="90">
        <v>4432</v>
      </c>
      <c r="T158" s="90">
        <v>4915</v>
      </c>
      <c r="U158" s="90">
        <v>3540</v>
      </c>
      <c r="V158" s="44">
        <v>3540</v>
      </c>
      <c r="W158" s="90">
        <v>3093</v>
      </c>
      <c r="X158" s="90">
        <v>1949</v>
      </c>
      <c r="Y158" s="90">
        <v>3723</v>
      </c>
      <c r="Z158" s="90">
        <v>3714</v>
      </c>
      <c r="AA158" s="44">
        <f t="shared" ref="AA158:AA164" si="19">Z158</f>
        <v>3714</v>
      </c>
      <c r="AB158" s="90">
        <v>4213</v>
      </c>
      <c r="AC158" s="90">
        <v>4185</v>
      </c>
      <c r="AD158" s="90">
        <v>4335</v>
      </c>
      <c r="AE158" s="90">
        <v>4632</v>
      </c>
      <c r="AF158" s="44">
        <f t="shared" ref="AF158:AF196" si="20">AE158</f>
        <v>4632</v>
      </c>
      <c r="AG158" s="44">
        <v>4563</v>
      </c>
      <c r="AH158" s="44">
        <v>4417</v>
      </c>
    </row>
    <row r="159" spans="1:34" outlineLevel="2" x14ac:dyDescent="0.3">
      <c r="B159" s="10" t="s">
        <v>124</v>
      </c>
      <c r="C159" s="20">
        <v>22428</v>
      </c>
      <c r="D159" s="20">
        <v>25969</v>
      </c>
      <c r="E159" s="20">
        <v>29513</v>
      </c>
      <c r="F159" s="20">
        <v>27373</v>
      </c>
      <c r="G159" s="44">
        <v>27373</v>
      </c>
      <c r="H159" s="20">
        <v>33524</v>
      </c>
      <c r="I159" s="20">
        <v>57233</v>
      </c>
      <c r="J159" s="20">
        <v>53649</v>
      </c>
      <c r="K159" s="20">
        <v>44402</v>
      </c>
      <c r="L159" s="44">
        <v>44402</v>
      </c>
      <c r="M159" s="20">
        <v>51367</v>
      </c>
      <c r="N159" s="20">
        <v>53718</v>
      </c>
      <c r="O159" s="20">
        <v>71576</v>
      </c>
      <c r="P159" s="20">
        <v>60919</v>
      </c>
      <c r="Q159" s="44">
        <v>60919</v>
      </c>
      <c r="R159" s="20">
        <v>78052</v>
      </c>
      <c r="S159" s="90">
        <v>95785</v>
      </c>
      <c r="T159" s="90">
        <v>92148</v>
      </c>
      <c r="U159" s="90">
        <v>130750</v>
      </c>
      <c r="V159" s="44">
        <v>130750</v>
      </c>
      <c r="W159" s="90">
        <v>102171</v>
      </c>
      <c r="X159" s="90">
        <v>105196</v>
      </c>
      <c r="Y159" s="90">
        <v>124561</v>
      </c>
      <c r="Z159" s="90">
        <v>109507</v>
      </c>
      <c r="AA159" s="44">
        <f t="shared" si="19"/>
        <v>109507</v>
      </c>
      <c r="AB159" s="90">
        <v>116677</v>
      </c>
      <c r="AC159" s="90">
        <v>101266</v>
      </c>
      <c r="AD159" s="90">
        <v>110640</v>
      </c>
      <c r="AE159" s="90">
        <v>124962</v>
      </c>
      <c r="AF159" s="44">
        <f t="shared" si="20"/>
        <v>124962</v>
      </c>
      <c r="AG159" s="44">
        <v>107069</v>
      </c>
      <c r="AH159" s="44">
        <v>123990</v>
      </c>
    </row>
    <row r="160" spans="1:34" outlineLevel="2" x14ac:dyDescent="0.3">
      <c r="B160" s="10" t="s">
        <v>125</v>
      </c>
      <c r="C160" s="20">
        <v>4331</v>
      </c>
      <c r="D160" s="20">
        <v>4192</v>
      </c>
      <c r="E160" s="20">
        <v>5776</v>
      </c>
      <c r="F160" s="20">
        <v>4283</v>
      </c>
      <c r="G160" s="78">
        <v>4283</v>
      </c>
      <c r="H160" s="20">
        <v>6042</v>
      </c>
      <c r="I160" s="20">
        <v>8511</v>
      </c>
      <c r="J160" s="20">
        <v>10877</v>
      </c>
      <c r="K160" s="20">
        <v>9531</v>
      </c>
      <c r="L160" s="78">
        <v>9531</v>
      </c>
      <c r="M160" s="20">
        <v>12891</v>
      </c>
      <c r="N160" s="20">
        <v>12434</v>
      </c>
      <c r="O160" s="72">
        <v>14478</v>
      </c>
      <c r="P160" s="72">
        <v>12032</v>
      </c>
      <c r="Q160" s="78">
        <v>12032</v>
      </c>
      <c r="R160" s="20">
        <v>16198</v>
      </c>
      <c r="S160" s="90">
        <v>18590</v>
      </c>
      <c r="T160" s="90">
        <v>22498</v>
      </c>
      <c r="U160" s="90">
        <v>19880</v>
      </c>
      <c r="V160" s="78">
        <v>19880</v>
      </c>
      <c r="W160" s="90">
        <v>21560</v>
      </c>
      <c r="X160" s="90">
        <v>21921</v>
      </c>
      <c r="Y160" s="90">
        <v>23986</v>
      </c>
      <c r="Z160" s="90">
        <v>20632</v>
      </c>
      <c r="AA160" s="78">
        <f t="shared" si="19"/>
        <v>20632</v>
      </c>
      <c r="AB160" s="90">
        <v>20666</v>
      </c>
      <c r="AC160" s="90">
        <v>21905</v>
      </c>
      <c r="AD160" s="90">
        <v>26638</v>
      </c>
      <c r="AE160" s="90">
        <v>23682</v>
      </c>
      <c r="AF160" s="44">
        <f t="shared" si="20"/>
        <v>23682</v>
      </c>
      <c r="AG160" s="44">
        <v>28738</v>
      </c>
      <c r="AH160" s="44">
        <v>26237</v>
      </c>
    </row>
    <row r="161" spans="1:34" outlineLevel="2" x14ac:dyDescent="0.3">
      <c r="B161" s="10" t="s">
        <v>126</v>
      </c>
      <c r="C161" s="20">
        <v>7988</v>
      </c>
      <c r="D161" s="20">
        <v>10693</v>
      </c>
      <c r="E161" s="20">
        <v>12478</v>
      </c>
      <c r="F161" s="20">
        <v>15742</v>
      </c>
      <c r="G161" s="44">
        <v>15742</v>
      </c>
      <c r="H161" s="20">
        <v>19394</v>
      </c>
      <c r="I161" s="20">
        <v>20373</v>
      </c>
      <c r="J161" s="20">
        <v>19403</v>
      </c>
      <c r="K161" s="20">
        <v>26197</v>
      </c>
      <c r="L161" s="44">
        <v>26197</v>
      </c>
      <c r="M161" s="20">
        <v>27867</v>
      </c>
      <c r="N161" s="20">
        <v>27587</v>
      </c>
      <c r="O161" s="20">
        <v>31346</v>
      </c>
      <c r="P161" s="20">
        <v>5559</v>
      </c>
      <c r="Q161" s="44">
        <v>5559</v>
      </c>
      <c r="R161" s="20">
        <v>4972</v>
      </c>
      <c r="S161" s="90">
        <v>4953</v>
      </c>
      <c r="T161" s="90">
        <v>4492</v>
      </c>
      <c r="U161" s="90">
        <v>6435</v>
      </c>
      <c r="V161" s="44">
        <v>6435</v>
      </c>
      <c r="W161" s="90">
        <v>6694</v>
      </c>
      <c r="X161" s="90">
        <v>8369</v>
      </c>
      <c r="Y161" s="90">
        <v>8517</v>
      </c>
      <c r="Z161" s="90">
        <v>6726</v>
      </c>
      <c r="AA161" s="44">
        <f t="shared" si="19"/>
        <v>6726</v>
      </c>
      <c r="AB161" s="90">
        <v>6435</v>
      </c>
      <c r="AC161" s="90">
        <v>6212</v>
      </c>
      <c r="AD161" s="90">
        <v>6250</v>
      </c>
      <c r="AE161" s="90">
        <v>6383</v>
      </c>
      <c r="AF161" s="44">
        <f t="shared" si="20"/>
        <v>6383</v>
      </c>
      <c r="AG161" s="44">
        <v>5639</v>
      </c>
      <c r="AH161" s="44">
        <v>6617</v>
      </c>
    </row>
    <row r="162" spans="1:34" outlineLevel="2" x14ac:dyDescent="0.3">
      <c r="B162" s="10" t="s">
        <v>127</v>
      </c>
      <c r="C162" s="20">
        <v>42925</v>
      </c>
      <c r="D162" s="20">
        <v>41961</v>
      </c>
      <c r="E162" s="20">
        <v>51933</v>
      </c>
      <c r="F162" s="20">
        <v>54965</v>
      </c>
      <c r="G162" s="44">
        <v>54965</v>
      </c>
      <c r="H162" s="20">
        <v>55560</v>
      </c>
      <c r="I162" s="20">
        <v>22472</v>
      </c>
      <c r="J162" s="20">
        <v>29822</v>
      </c>
      <c r="K162" s="20">
        <v>35942</v>
      </c>
      <c r="L162" s="44">
        <v>35942</v>
      </c>
      <c r="M162" s="20">
        <v>23740</v>
      </c>
      <c r="N162" s="20">
        <v>27194</v>
      </c>
      <c r="O162" s="20">
        <v>23002</v>
      </c>
      <c r="P162" s="20">
        <v>35774</v>
      </c>
      <c r="Q162" s="44">
        <v>35774</v>
      </c>
      <c r="R162" s="20">
        <v>45940</v>
      </c>
      <c r="S162" s="90">
        <v>50482</v>
      </c>
      <c r="T162" s="90">
        <v>43921</v>
      </c>
      <c r="U162" s="90">
        <v>27650</v>
      </c>
      <c r="V162" s="44">
        <v>27650</v>
      </c>
      <c r="W162" s="90">
        <v>26071</v>
      </c>
      <c r="X162" s="90">
        <v>25784</v>
      </c>
      <c r="Y162" s="90">
        <v>25911</v>
      </c>
      <c r="Z162" s="90">
        <v>33210</v>
      </c>
      <c r="AA162" s="44">
        <f t="shared" si="19"/>
        <v>33210</v>
      </c>
      <c r="AB162" s="90">
        <v>33991</v>
      </c>
      <c r="AC162" s="90">
        <v>32201</v>
      </c>
      <c r="AD162" s="90">
        <v>36546</v>
      </c>
      <c r="AE162" s="90">
        <v>41158</v>
      </c>
      <c r="AF162" s="44">
        <f t="shared" si="20"/>
        <v>41158</v>
      </c>
      <c r="AG162" s="44">
        <v>41637</v>
      </c>
      <c r="AH162" s="44">
        <v>49152</v>
      </c>
    </row>
    <row r="163" spans="1:34" outlineLevel="2" x14ac:dyDescent="0.3">
      <c r="B163" s="10" t="s">
        <v>128</v>
      </c>
      <c r="C163" s="20">
        <v>80</v>
      </c>
      <c r="D163" s="20">
        <v>80</v>
      </c>
      <c r="E163" s="20">
        <v>80</v>
      </c>
      <c r="F163" s="20">
        <v>8235</v>
      </c>
      <c r="G163" s="44">
        <v>8235</v>
      </c>
      <c r="H163" s="20">
        <v>6854</v>
      </c>
      <c r="I163" s="20">
        <v>80</v>
      </c>
      <c r="J163" s="20">
        <v>80</v>
      </c>
      <c r="K163" s="20">
        <v>80</v>
      </c>
      <c r="L163" s="44">
        <v>80</v>
      </c>
      <c r="M163" s="20">
        <v>155</v>
      </c>
      <c r="N163" s="20">
        <v>155</v>
      </c>
      <c r="O163" s="20">
        <v>155</v>
      </c>
      <c r="P163" s="20">
        <v>6814</v>
      </c>
      <c r="Q163" s="44">
        <v>6814</v>
      </c>
      <c r="R163" s="20">
        <v>1314</v>
      </c>
      <c r="S163" s="90">
        <v>152</v>
      </c>
      <c r="T163" s="90">
        <v>152</v>
      </c>
      <c r="U163" s="90">
        <v>152</v>
      </c>
      <c r="V163" s="44">
        <v>152</v>
      </c>
      <c r="W163" s="90">
        <v>152</v>
      </c>
      <c r="X163" s="90">
        <v>152</v>
      </c>
      <c r="Y163" s="90"/>
      <c r="Z163" s="90">
        <v>7572</v>
      </c>
      <c r="AA163" s="44">
        <f t="shared" si="19"/>
        <v>7572</v>
      </c>
      <c r="AB163" s="90">
        <v>7572</v>
      </c>
      <c r="AC163" s="90">
        <v>0</v>
      </c>
      <c r="AD163" s="90">
        <v>0</v>
      </c>
      <c r="AE163" s="90">
        <v>6576</v>
      </c>
      <c r="AF163" s="44">
        <f t="shared" si="20"/>
        <v>6576</v>
      </c>
      <c r="AG163" s="44">
        <v>9234</v>
      </c>
      <c r="AH163" s="44">
        <v>4551</v>
      </c>
    </row>
    <row r="164" spans="1:34" outlineLevel="2" x14ac:dyDescent="0.3">
      <c r="B164" s="10" t="s">
        <v>129</v>
      </c>
      <c r="C164" s="20">
        <v>90085</v>
      </c>
      <c r="D164" s="20">
        <v>91067</v>
      </c>
      <c r="E164" s="20">
        <v>103177</v>
      </c>
      <c r="F164" s="20">
        <v>151075</v>
      </c>
      <c r="G164" s="44">
        <v>151075</v>
      </c>
      <c r="H164" s="20">
        <v>203461</v>
      </c>
      <c r="I164" s="20">
        <v>219013</v>
      </c>
      <c r="J164" s="20">
        <v>414275</v>
      </c>
      <c r="K164" s="20">
        <v>373167</v>
      </c>
      <c r="L164" s="44">
        <v>373167</v>
      </c>
      <c r="M164" s="20">
        <v>370363</v>
      </c>
      <c r="N164" s="20">
        <v>553933</v>
      </c>
      <c r="O164" s="20">
        <v>472390</v>
      </c>
      <c r="P164" s="20">
        <v>202973</v>
      </c>
      <c r="Q164" s="44">
        <v>202973</v>
      </c>
      <c r="R164" s="20">
        <v>244519</v>
      </c>
      <c r="S164" s="90">
        <v>238826</v>
      </c>
      <c r="T164" s="90">
        <v>277128</v>
      </c>
      <c r="U164" s="90">
        <v>247098</v>
      </c>
      <c r="V164" s="44">
        <v>247098</v>
      </c>
      <c r="W164" s="90">
        <v>297269</v>
      </c>
      <c r="X164" s="90">
        <v>319153</v>
      </c>
      <c r="Y164" s="90">
        <v>268896</v>
      </c>
      <c r="Z164" s="90">
        <v>256005</v>
      </c>
      <c r="AA164" s="44">
        <f t="shared" si="19"/>
        <v>256005</v>
      </c>
      <c r="AB164" s="90">
        <v>227102</v>
      </c>
      <c r="AC164" s="90">
        <v>232839</v>
      </c>
      <c r="AD164" s="90">
        <v>235248</v>
      </c>
      <c r="AE164" s="90">
        <v>258496</v>
      </c>
      <c r="AF164" s="44">
        <f t="shared" si="20"/>
        <v>258496</v>
      </c>
      <c r="AG164" s="44">
        <v>258001</v>
      </c>
      <c r="AH164" s="44">
        <v>329945</v>
      </c>
    </row>
    <row r="165" spans="1:34" outlineLevel="2" x14ac:dyDescent="0.3">
      <c r="B165" s="10" t="s">
        <v>163</v>
      </c>
      <c r="C165" s="20">
        <v>785</v>
      </c>
      <c r="D165" s="20">
        <v>813</v>
      </c>
      <c r="E165" s="20">
        <v>781</v>
      </c>
      <c r="F165" s="20">
        <v>0</v>
      </c>
      <c r="G165" s="44">
        <v>0</v>
      </c>
      <c r="H165" s="20">
        <v>0</v>
      </c>
      <c r="I165" s="20">
        <v>0</v>
      </c>
      <c r="J165" s="20">
        <v>0</v>
      </c>
      <c r="K165" s="20">
        <v>0</v>
      </c>
      <c r="L165" s="44">
        <v>0</v>
      </c>
      <c r="M165" s="20">
        <v>0</v>
      </c>
      <c r="N165" s="20">
        <v>0</v>
      </c>
      <c r="O165" s="20">
        <v>0</v>
      </c>
      <c r="P165" s="20">
        <v>0</v>
      </c>
      <c r="Q165" s="44">
        <v>0</v>
      </c>
      <c r="R165" s="20">
        <v>0</v>
      </c>
      <c r="S165" s="81" t="s">
        <v>21</v>
      </c>
      <c r="T165" s="81" t="s">
        <v>21</v>
      </c>
      <c r="V165" s="44">
        <v>0</v>
      </c>
      <c r="AA165" s="44">
        <v>0</v>
      </c>
      <c r="AC165" s="90">
        <v>0</v>
      </c>
      <c r="AD165" s="90">
        <v>0</v>
      </c>
      <c r="AE165" s="90"/>
      <c r="AF165" s="44">
        <f t="shared" si="20"/>
        <v>0</v>
      </c>
      <c r="AG165" s="44">
        <v>0</v>
      </c>
      <c r="AH165" s="44">
        <v>0</v>
      </c>
    </row>
    <row r="166" spans="1:34" outlineLevel="2" x14ac:dyDescent="0.3">
      <c r="B166" s="10" t="s">
        <v>56</v>
      </c>
      <c r="C166" s="20">
        <v>0</v>
      </c>
      <c r="D166" s="20"/>
      <c r="E166" s="20">
        <v>0</v>
      </c>
      <c r="F166" s="20">
        <v>2759</v>
      </c>
      <c r="G166" s="44">
        <v>2759</v>
      </c>
      <c r="H166" s="20">
        <v>0</v>
      </c>
      <c r="I166" s="20">
        <v>0</v>
      </c>
      <c r="J166" s="20">
        <v>0</v>
      </c>
      <c r="K166" s="20">
        <v>6425</v>
      </c>
      <c r="L166" s="44">
        <v>6425</v>
      </c>
      <c r="M166" s="20">
        <v>2963</v>
      </c>
      <c r="N166" s="20">
        <v>2886</v>
      </c>
      <c r="O166" s="20">
        <v>1603</v>
      </c>
      <c r="P166" s="20">
        <v>1561</v>
      </c>
      <c r="Q166" s="44">
        <v>1561</v>
      </c>
      <c r="R166" s="20">
        <v>1543</v>
      </c>
      <c r="S166" s="90">
        <v>1394</v>
      </c>
      <c r="T166" s="90">
        <v>2959</v>
      </c>
      <c r="U166" s="90">
        <v>2696</v>
      </c>
      <c r="V166" s="44">
        <v>2696</v>
      </c>
      <c r="W166" s="90">
        <v>2472</v>
      </c>
      <c r="X166" s="90">
        <v>1270</v>
      </c>
      <c r="Y166" s="90">
        <v>3376</v>
      </c>
      <c r="Z166" s="90">
        <v>2754</v>
      </c>
      <c r="AA166" s="44">
        <f t="shared" ref="AA166" si="21">Z166</f>
        <v>2754</v>
      </c>
      <c r="AB166" s="90">
        <v>1891</v>
      </c>
      <c r="AC166" s="90">
        <v>1738</v>
      </c>
      <c r="AD166" s="90">
        <v>665</v>
      </c>
      <c r="AE166" s="90">
        <v>7856</v>
      </c>
      <c r="AF166" s="44">
        <f t="shared" ref="AF166" si="22">AE166</f>
        <v>7856</v>
      </c>
      <c r="AG166" s="44">
        <v>7842</v>
      </c>
      <c r="AH166" s="44">
        <v>12745</v>
      </c>
    </row>
    <row r="167" spans="1:34" outlineLevel="2" x14ac:dyDescent="0.3">
      <c r="B167" s="10" t="s">
        <v>130</v>
      </c>
      <c r="C167" s="20">
        <v>0</v>
      </c>
      <c r="D167" s="20">
        <v>0</v>
      </c>
      <c r="E167" s="20">
        <v>0</v>
      </c>
      <c r="F167" s="20">
        <v>0</v>
      </c>
      <c r="G167" s="44">
        <v>0</v>
      </c>
      <c r="H167" s="20">
        <v>0</v>
      </c>
      <c r="I167" s="20">
        <v>0</v>
      </c>
      <c r="J167" s="20">
        <v>0</v>
      </c>
      <c r="K167" s="20">
        <v>0</v>
      </c>
      <c r="L167" s="44">
        <v>0</v>
      </c>
      <c r="M167" s="20">
        <v>0</v>
      </c>
      <c r="N167" s="20">
        <v>0</v>
      </c>
      <c r="O167" s="20">
        <v>0</v>
      </c>
      <c r="P167" s="20">
        <v>21134</v>
      </c>
      <c r="Q167" s="44">
        <v>21134</v>
      </c>
      <c r="R167" s="20">
        <v>14875</v>
      </c>
      <c r="S167" s="90">
        <v>28133</v>
      </c>
      <c r="T167" s="90">
        <v>20940</v>
      </c>
      <c r="U167" s="90">
        <v>13752</v>
      </c>
      <c r="V167" s="44">
        <v>13752</v>
      </c>
      <c r="W167" s="17">
        <v>1777</v>
      </c>
      <c r="X167" s="17">
        <v>9704</v>
      </c>
      <c r="Y167" s="90">
        <v>12560</v>
      </c>
      <c r="Z167" s="90">
        <v>2005</v>
      </c>
      <c r="AA167" s="44">
        <f>Z167</f>
        <v>2005</v>
      </c>
      <c r="AB167" s="90">
        <v>28706</v>
      </c>
      <c r="AC167" s="90">
        <v>35480</v>
      </c>
      <c r="AD167" s="90">
        <v>35736</v>
      </c>
      <c r="AE167" s="90">
        <v>24387</v>
      </c>
      <c r="AF167" s="44">
        <f t="shared" si="20"/>
        <v>24387</v>
      </c>
      <c r="AG167" s="44">
        <v>23886</v>
      </c>
      <c r="AH167" s="44">
        <v>18054</v>
      </c>
    </row>
    <row r="168" spans="1:34" outlineLevel="2" x14ac:dyDescent="0.3">
      <c r="B168" s="10" t="s">
        <v>131</v>
      </c>
      <c r="C168" s="20">
        <v>5070</v>
      </c>
      <c r="D168" s="20">
        <v>4923</v>
      </c>
      <c r="E168" s="20">
        <v>3621</v>
      </c>
      <c r="F168" s="20">
        <v>4088</v>
      </c>
      <c r="G168" s="44">
        <v>4088</v>
      </c>
      <c r="H168" s="20">
        <v>2911</v>
      </c>
      <c r="I168" s="20">
        <v>2702</v>
      </c>
      <c r="J168" s="20">
        <v>2035</v>
      </c>
      <c r="K168" s="20">
        <v>1963</v>
      </c>
      <c r="L168" s="44">
        <v>1963</v>
      </c>
      <c r="M168" s="20">
        <v>2321</v>
      </c>
      <c r="N168" s="20">
        <v>3607</v>
      </c>
      <c r="O168" s="20">
        <v>1743</v>
      </c>
      <c r="P168" s="20">
        <v>1831</v>
      </c>
      <c r="Q168" s="44">
        <v>1831</v>
      </c>
      <c r="R168" s="20">
        <v>5093</v>
      </c>
      <c r="S168" s="90">
        <v>4839</v>
      </c>
      <c r="T168" s="90">
        <v>1206</v>
      </c>
      <c r="U168" s="90">
        <v>1224</v>
      </c>
      <c r="V168" s="44">
        <v>1224</v>
      </c>
      <c r="W168" s="90">
        <v>8797</v>
      </c>
      <c r="X168" s="90">
        <v>1799</v>
      </c>
      <c r="Y168" s="90">
        <v>2282</v>
      </c>
      <c r="Z168" s="90">
        <v>22531</v>
      </c>
      <c r="AA168" s="44">
        <f t="shared" ref="AA168:AA169" si="23">Z168</f>
        <v>22531</v>
      </c>
      <c r="AB168" s="90">
        <v>4061</v>
      </c>
      <c r="AC168" s="90">
        <v>5343</v>
      </c>
      <c r="AD168" s="90">
        <v>5168</v>
      </c>
      <c r="AE168" s="90">
        <v>6080</v>
      </c>
      <c r="AF168" s="44">
        <f t="shared" si="20"/>
        <v>6080</v>
      </c>
      <c r="AG168" s="44">
        <v>7817</v>
      </c>
      <c r="AH168" s="44">
        <v>15304</v>
      </c>
    </row>
    <row r="169" spans="1:34" s="26" customFormat="1" outlineLevel="1" x14ac:dyDescent="0.3">
      <c r="A169" s="28"/>
      <c r="B169" s="26" t="s">
        <v>132</v>
      </c>
      <c r="C169" s="27">
        <v>224711</v>
      </c>
      <c r="D169" s="27">
        <v>228039</v>
      </c>
      <c r="E169" s="27">
        <v>270148</v>
      </c>
      <c r="F169" s="27">
        <v>319692</v>
      </c>
      <c r="G169" s="45">
        <v>319692</v>
      </c>
      <c r="H169" s="27">
        <v>398675</v>
      </c>
      <c r="I169" s="27">
        <v>410602</v>
      </c>
      <c r="J169" s="27">
        <v>591625</v>
      </c>
      <c r="K169" s="27">
        <v>560866</v>
      </c>
      <c r="L169" s="45">
        <v>560866</v>
      </c>
      <c r="M169" s="27">
        <v>555712</v>
      </c>
      <c r="N169" s="27">
        <v>751472</v>
      </c>
      <c r="O169" s="27">
        <v>683162</v>
      </c>
      <c r="P169" s="27">
        <v>446966</v>
      </c>
      <c r="Q169" s="45">
        <v>446966</v>
      </c>
      <c r="R169" s="27">
        <v>605374</v>
      </c>
      <c r="S169" s="91">
        <f>SUM(S157:S168)</f>
        <v>709849</v>
      </c>
      <c r="T169" s="91">
        <v>716066</v>
      </c>
      <c r="U169" s="91">
        <v>617620</v>
      </c>
      <c r="V169" s="45">
        <v>617620</v>
      </c>
      <c r="W169" s="91">
        <v>657480</v>
      </c>
      <c r="X169" s="91">
        <v>628028</v>
      </c>
      <c r="Y169" s="91">
        <v>612866</v>
      </c>
      <c r="Z169" s="91">
        <f>SUM(Z157:Z168)</f>
        <v>730087</v>
      </c>
      <c r="AA169" s="45">
        <f t="shared" si="23"/>
        <v>730087</v>
      </c>
      <c r="AB169" s="91">
        <v>864061</v>
      </c>
      <c r="AC169" s="91">
        <f>SUM(AC157:AC168)</f>
        <v>945290</v>
      </c>
      <c r="AD169" s="91">
        <f>SUM(AD157:AD168)</f>
        <v>981391</v>
      </c>
      <c r="AE169" s="91">
        <f>SUM(AE157:AE168)</f>
        <v>974213</v>
      </c>
      <c r="AF169" s="45">
        <f>AE169</f>
        <v>974213</v>
      </c>
      <c r="AG169" s="45">
        <f>SUM(AG157:AG168)</f>
        <v>1042575</v>
      </c>
      <c r="AH169" s="45">
        <f>SUM(AH157:AH168)</f>
        <v>1210452</v>
      </c>
    </row>
    <row r="170" spans="1:34" ht="7.5" customHeight="1" outlineLevel="1" x14ac:dyDescent="0.3">
      <c r="G170" s="43"/>
      <c r="L170" s="43"/>
      <c r="Q170" s="43"/>
      <c r="T170" s="81"/>
      <c r="U170" s="81"/>
      <c r="V170" s="43"/>
      <c r="W170" s="81"/>
      <c r="X170" s="81"/>
      <c r="Y170" s="81"/>
      <c r="Z170" s="81"/>
      <c r="AA170" s="43"/>
      <c r="AB170" s="81"/>
      <c r="AC170" s="81"/>
      <c r="AD170" s="81"/>
      <c r="AE170" s="81"/>
      <c r="AF170" s="44"/>
      <c r="AG170" s="44"/>
      <c r="AH170" s="44"/>
    </row>
    <row r="171" spans="1:34" outlineLevel="1" x14ac:dyDescent="0.3">
      <c r="B171" s="26" t="s">
        <v>109</v>
      </c>
      <c r="E171" s="29"/>
      <c r="F171" s="29"/>
      <c r="G171" s="43"/>
      <c r="L171" s="43"/>
      <c r="Q171" s="43"/>
      <c r="T171" s="81"/>
      <c r="V171" s="43"/>
      <c r="AA171" s="43"/>
      <c r="AF171" s="44"/>
      <c r="AG171" s="44"/>
      <c r="AH171" s="44"/>
    </row>
    <row r="172" spans="1:34" outlineLevel="2" x14ac:dyDescent="0.3">
      <c r="B172" s="10" t="s">
        <v>122</v>
      </c>
      <c r="C172" s="20">
        <v>48371</v>
      </c>
      <c r="D172" s="20">
        <v>40351</v>
      </c>
      <c r="E172" s="20">
        <v>40314</v>
      </c>
      <c r="F172" s="20">
        <v>84200</v>
      </c>
      <c r="G172" s="44">
        <v>84200</v>
      </c>
      <c r="H172" s="20">
        <v>109868</v>
      </c>
      <c r="I172" s="20">
        <v>191807</v>
      </c>
      <c r="J172" s="20">
        <v>229459</v>
      </c>
      <c r="K172" s="20">
        <v>206853</v>
      </c>
      <c r="L172" s="44">
        <v>206853</v>
      </c>
      <c r="M172" s="20">
        <v>206350</v>
      </c>
      <c r="N172" s="20">
        <v>216524</v>
      </c>
      <c r="O172" s="20">
        <v>346885</v>
      </c>
      <c r="P172" s="20">
        <v>360194</v>
      </c>
      <c r="Q172" s="44">
        <v>360194</v>
      </c>
      <c r="R172" s="20">
        <v>265759</v>
      </c>
      <c r="S172" s="90">
        <v>309809</v>
      </c>
      <c r="T172" s="90">
        <v>396149</v>
      </c>
      <c r="U172" s="90">
        <v>638433</v>
      </c>
      <c r="V172" s="44">
        <v>638433</v>
      </c>
      <c r="W172" s="90">
        <v>649778</v>
      </c>
      <c r="X172" s="90">
        <v>874879</v>
      </c>
      <c r="Y172" s="90">
        <v>934058</v>
      </c>
      <c r="Z172" s="90">
        <v>962969</v>
      </c>
      <c r="AA172" s="44">
        <f>Z172</f>
        <v>962969</v>
      </c>
      <c r="AB172" s="90">
        <v>892174</v>
      </c>
      <c r="AC172" s="90">
        <v>950119</v>
      </c>
      <c r="AD172" s="90">
        <v>989604</v>
      </c>
      <c r="AE172" s="90">
        <v>1039358</v>
      </c>
      <c r="AF172" s="44">
        <f t="shared" si="20"/>
        <v>1039358</v>
      </c>
      <c r="AG172" s="44">
        <v>960910</v>
      </c>
      <c r="AH172" s="44">
        <v>922477</v>
      </c>
    </row>
    <row r="173" spans="1:34" outlineLevel="2" x14ac:dyDescent="0.3">
      <c r="B173" s="10" t="s">
        <v>123</v>
      </c>
      <c r="C173" s="20">
        <v>0</v>
      </c>
      <c r="D173" s="20">
        <v>0</v>
      </c>
      <c r="E173" s="20">
        <v>0</v>
      </c>
      <c r="F173" s="20">
        <v>2383</v>
      </c>
      <c r="G173" s="44">
        <v>2383</v>
      </c>
      <c r="H173" s="20">
        <v>4048</v>
      </c>
      <c r="I173" s="20">
        <v>3884</v>
      </c>
      <c r="J173" s="20">
        <v>3412</v>
      </c>
      <c r="K173" s="20">
        <v>2874</v>
      </c>
      <c r="L173" s="44">
        <v>2874</v>
      </c>
      <c r="M173" s="20">
        <v>2461</v>
      </c>
      <c r="N173" s="20">
        <v>1959</v>
      </c>
      <c r="O173" s="20">
        <v>1417</v>
      </c>
      <c r="P173" s="20">
        <v>1758</v>
      </c>
      <c r="Q173" s="44">
        <v>1758</v>
      </c>
      <c r="R173" s="20">
        <v>1197</v>
      </c>
      <c r="S173" s="90">
        <v>2161</v>
      </c>
      <c r="T173" s="90">
        <v>1970</v>
      </c>
      <c r="U173" s="90">
        <v>1699</v>
      </c>
      <c r="V173" s="44">
        <v>1699</v>
      </c>
      <c r="W173" s="90">
        <v>4240</v>
      </c>
      <c r="X173" s="90">
        <v>3848</v>
      </c>
      <c r="Y173" s="90">
        <v>12262</v>
      </c>
      <c r="Z173" s="90">
        <v>11136</v>
      </c>
      <c r="AA173" s="44">
        <f t="shared" ref="AA173:AA183" si="24">Z173</f>
        <v>11136</v>
      </c>
      <c r="AB173" s="90">
        <v>9656</v>
      </c>
      <c r="AC173" s="90">
        <v>8755</v>
      </c>
      <c r="AD173" s="90">
        <v>8172</v>
      </c>
      <c r="AE173" s="90">
        <v>7387</v>
      </c>
      <c r="AF173" s="44">
        <f t="shared" si="20"/>
        <v>7387</v>
      </c>
      <c r="AG173" s="44">
        <v>6389</v>
      </c>
      <c r="AH173" s="44">
        <v>5533</v>
      </c>
    </row>
    <row r="174" spans="1:34" outlineLevel="2" x14ac:dyDescent="0.3">
      <c r="B174" s="10" t="s">
        <v>127</v>
      </c>
      <c r="C174" s="20">
        <v>5780</v>
      </c>
      <c r="D174" s="20">
        <v>5204</v>
      </c>
      <c r="E174" s="20">
        <v>4321</v>
      </c>
      <c r="F174" s="20">
        <v>30238</v>
      </c>
      <c r="G174" s="44">
        <v>30238</v>
      </c>
      <c r="H174" s="20">
        <v>26669</v>
      </c>
      <c r="I174" s="20">
        <v>42918</v>
      </c>
      <c r="J174" s="20">
        <v>37113</v>
      </c>
      <c r="K174" s="20">
        <v>32001</v>
      </c>
      <c r="L174" s="44">
        <v>32001</v>
      </c>
      <c r="M174" s="20">
        <v>41439</v>
      </c>
      <c r="N174" s="20">
        <v>31679</v>
      </c>
      <c r="O174" s="20">
        <v>19906</v>
      </c>
      <c r="P174" s="20">
        <v>10917</v>
      </c>
      <c r="Q174" s="44">
        <v>10917</v>
      </c>
      <c r="R174" s="20">
        <v>19433</v>
      </c>
      <c r="S174" s="90">
        <v>40291</v>
      </c>
      <c r="T174" s="90">
        <v>33020</v>
      </c>
      <c r="U174" s="90">
        <v>27309</v>
      </c>
      <c r="V174" s="44">
        <v>27309</v>
      </c>
      <c r="W174" s="90">
        <v>22162</v>
      </c>
      <c r="X174" s="90">
        <v>28957</v>
      </c>
      <c r="Y174" s="90">
        <v>75482</v>
      </c>
      <c r="Z174" s="90">
        <v>87889</v>
      </c>
      <c r="AA174" s="44">
        <f t="shared" si="24"/>
        <v>87889</v>
      </c>
      <c r="AB174" s="90">
        <v>82810</v>
      </c>
      <c r="AC174" s="90">
        <v>89029</v>
      </c>
      <c r="AD174" s="90">
        <v>88697</v>
      </c>
      <c r="AE174" s="90">
        <v>94929</v>
      </c>
      <c r="AF174" s="44">
        <f t="shared" si="20"/>
        <v>94929</v>
      </c>
      <c r="AG174" s="44">
        <v>90585</v>
      </c>
      <c r="AH174" s="44">
        <v>128800</v>
      </c>
    </row>
    <row r="175" spans="1:34" outlineLevel="2" x14ac:dyDescent="0.3">
      <c r="B175" s="10" t="s">
        <v>133</v>
      </c>
      <c r="C175" s="20">
        <v>68</v>
      </c>
      <c r="D175" s="20">
        <v>65</v>
      </c>
      <c r="E175" s="20">
        <v>65</v>
      </c>
      <c r="F175" s="20">
        <v>44</v>
      </c>
      <c r="G175" s="44">
        <v>44</v>
      </c>
      <c r="H175" s="20">
        <v>0</v>
      </c>
      <c r="I175" s="20">
        <v>0</v>
      </c>
      <c r="J175" s="20">
        <v>0</v>
      </c>
      <c r="K175" s="20">
        <v>0</v>
      </c>
      <c r="L175" s="44">
        <v>0</v>
      </c>
      <c r="M175" s="20">
        <v>0</v>
      </c>
      <c r="N175" s="20">
        <v>0</v>
      </c>
      <c r="O175" s="20">
        <v>0</v>
      </c>
      <c r="P175" s="20">
        <v>284127</v>
      </c>
      <c r="Q175" s="44">
        <v>284127</v>
      </c>
      <c r="R175" s="20">
        <v>215469</v>
      </c>
      <c r="S175" s="90">
        <v>169996</v>
      </c>
      <c r="T175" s="90">
        <v>166441</v>
      </c>
      <c r="U175" s="90">
        <v>176875</v>
      </c>
      <c r="V175" s="44">
        <v>176875</v>
      </c>
      <c r="W175" s="90">
        <v>107845</v>
      </c>
      <c r="X175" s="90">
        <v>141069</v>
      </c>
      <c r="Y175" s="90">
        <v>155273</v>
      </c>
      <c r="Z175" s="90">
        <v>124647</v>
      </c>
      <c r="AA175" s="44">
        <f t="shared" si="24"/>
        <v>124647</v>
      </c>
      <c r="AB175" s="90">
        <v>104652</v>
      </c>
      <c r="AC175" s="90">
        <v>181385</v>
      </c>
      <c r="AD175" s="90">
        <v>183888</v>
      </c>
      <c r="AE175" s="90">
        <v>206326</v>
      </c>
      <c r="AF175" s="44">
        <f t="shared" si="20"/>
        <v>206326</v>
      </c>
      <c r="AG175" s="44">
        <v>243266</v>
      </c>
      <c r="AH175" s="44">
        <v>219617</v>
      </c>
    </row>
    <row r="176" spans="1:34" outlineLevel="2" x14ac:dyDescent="0.3">
      <c r="B176" s="10" t="s">
        <v>134</v>
      </c>
      <c r="C176" s="20">
        <v>7738</v>
      </c>
      <c r="D176" s="20">
        <v>9662</v>
      </c>
      <c r="E176" s="20">
        <v>8811</v>
      </c>
      <c r="F176" s="20">
        <v>5588</v>
      </c>
      <c r="G176" s="44">
        <v>5588</v>
      </c>
      <c r="H176" s="20">
        <v>4343</v>
      </c>
      <c r="I176" s="20">
        <v>6147</v>
      </c>
      <c r="J176" s="20">
        <v>6502</v>
      </c>
      <c r="K176" s="20">
        <v>6626</v>
      </c>
      <c r="L176" s="44">
        <v>6626</v>
      </c>
      <c r="M176" s="20">
        <v>4525</v>
      </c>
      <c r="N176" s="20">
        <v>3309</v>
      </c>
      <c r="O176" s="20">
        <v>3645</v>
      </c>
      <c r="P176" s="20">
        <v>4716</v>
      </c>
      <c r="Q176" s="44">
        <v>4716</v>
      </c>
      <c r="R176" s="20">
        <v>6452</v>
      </c>
      <c r="S176" s="90">
        <v>6370</v>
      </c>
      <c r="T176" s="90">
        <v>9197</v>
      </c>
      <c r="U176" s="90">
        <v>8950</v>
      </c>
      <c r="V176" s="44">
        <v>8950</v>
      </c>
      <c r="W176" s="90">
        <v>8763</v>
      </c>
      <c r="X176" s="90">
        <v>4966</v>
      </c>
      <c r="Y176" s="90">
        <v>3569</v>
      </c>
      <c r="Z176" s="90">
        <v>4462</v>
      </c>
      <c r="AA176" s="44">
        <f t="shared" si="24"/>
        <v>4462</v>
      </c>
      <c r="AB176" s="90">
        <v>4601</v>
      </c>
      <c r="AC176" s="90">
        <v>5141</v>
      </c>
      <c r="AD176" s="90">
        <v>5184</v>
      </c>
      <c r="AE176" s="90">
        <v>5112</v>
      </c>
      <c r="AF176" s="44">
        <f t="shared" si="20"/>
        <v>5112</v>
      </c>
      <c r="AG176" s="44">
        <v>5509</v>
      </c>
      <c r="AH176" s="44">
        <v>11104</v>
      </c>
    </row>
    <row r="177" spans="1:34" outlineLevel="2" x14ac:dyDescent="0.3">
      <c r="B177" s="10" t="s">
        <v>56</v>
      </c>
      <c r="C177" s="20">
        <v>7593</v>
      </c>
      <c r="D177" s="20">
        <v>7842</v>
      </c>
      <c r="E177" s="20">
        <v>8148</v>
      </c>
      <c r="F177" s="20">
        <v>6003</v>
      </c>
      <c r="G177" s="44">
        <v>6003</v>
      </c>
      <c r="H177" s="20">
        <v>9317</v>
      </c>
      <c r="I177" s="20">
        <v>10331</v>
      </c>
      <c r="J177" s="20">
        <v>11577</v>
      </c>
      <c r="K177" s="20">
        <v>6358</v>
      </c>
      <c r="L177" s="44">
        <v>6358</v>
      </c>
      <c r="M177" s="20">
        <v>10438</v>
      </c>
      <c r="N177" s="20">
        <v>11883</v>
      </c>
      <c r="O177" s="20">
        <v>13461</v>
      </c>
      <c r="P177" s="20">
        <v>14365</v>
      </c>
      <c r="Q177" s="44">
        <v>14365</v>
      </c>
      <c r="R177" s="20">
        <v>15388</v>
      </c>
      <c r="S177" s="90">
        <v>17047</v>
      </c>
      <c r="T177" s="90">
        <v>18037</v>
      </c>
      <c r="U177" s="90">
        <v>19606</v>
      </c>
      <c r="V177" s="44">
        <v>19606</v>
      </c>
      <c r="W177" s="90">
        <v>22566</v>
      </c>
      <c r="X177" s="90">
        <v>24638</v>
      </c>
      <c r="Y177" s="90">
        <v>24785</v>
      </c>
      <c r="Z177" s="90">
        <v>28901</v>
      </c>
      <c r="AA177" s="44">
        <f t="shared" si="24"/>
        <v>28901</v>
      </c>
      <c r="AB177" s="90">
        <v>31288</v>
      </c>
      <c r="AC177" s="90">
        <v>33421</v>
      </c>
      <c r="AD177" s="90">
        <v>35670</v>
      </c>
      <c r="AE177" s="90">
        <v>30430</v>
      </c>
      <c r="AF177" s="44">
        <f t="shared" si="20"/>
        <v>30430</v>
      </c>
      <c r="AG177" s="44">
        <v>31576</v>
      </c>
      <c r="AH177" s="44">
        <v>27674</v>
      </c>
    </row>
    <row r="178" spans="1:34" outlineLevel="2" x14ac:dyDescent="0.3">
      <c r="B178" s="10" t="s">
        <v>135</v>
      </c>
      <c r="C178" s="20"/>
      <c r="D178" s="20"/>
      <c r="E178" s="20"/>
      <c r="F178" s="20"/>
      <c r="G178" s="44"/>
      <c r="H178" s="20"/>
      <c r="I178" s="20"/>
      <c r="J178" s="20"/>
      <c r="K178" s="20"/>
      <c r="L178" s="44">
        <v>0</v>
      </c>
      <c r="M178" s="20"/>
      <c r="N178" s="20"/>
      <c r="O178" s="20"/>
      <c r="P178" s="20">
        <v>5089</v>
      </c>
      <c r="Q178" s="44">
        <v>5089</v>
      </c>
      <c r="R178" s="20">
        <v>14539</v>
      </c>
      <c r="S178" s="90">
        <v>7034</v>
      </c>
      <c r="T178" s="90">
        <v>18286</v>
      </c>
      <c r="U178" s="90">
        <v>20472</v>
      </c>
      <c r="V178" s="44">
        <v>20472</v>
      </c>
      <c r="W178" s="90">
        <v>25777</v>
      </c>
      <c r="X178" s="90">
        <v>32574</v>
      </c>
      <c r="Y178" s="90">
        <v>34939</v>
      </c>
      <c r="Z178" s="90">
        <v>27856</v>
      </c>
      <c r="AA178" s="44">
        <f t="shared" si="24"/>
        <v>27856</v>
      </c>
      <c r="AB178" s="90">
        <v>26541</v>
      </c>
      <c r="AC178" s="90">
        <v>24445</v>
      </c>
      <c r="AD178" s="90">
        <v>24797</v>
      </c>
      <c r="AE178" s="90">
        <v>29177</v>
      </c>
      <c r="AF178" s="44">
        <f t="shared" si="20"/>
        <v>29177</v>
      </c>
      <c r="AG178" s="44">
        <v>33252</v>
      </c>
      <c r="AH178" s="44">
        <v>42571</v>
      </c>
    </row>
    <row r="179" spans="1:34" outlineLevel="2" x14ac:dyDescent="0.3">
      <c r="B179" s="10" t="s">
        <v>136</v>
      </c>
      <c r="C179" s="20">
        <v>5502</v>
      </c>
      <c r="D179" s="20">
        <v>17235</v>
      </c>
      <c r="E179" s="20">
        <v>1268</v>
      </c>
      <c r="F179" s="20">
        <v>2489</v>
      </c>
      <c r="G179" s="44">
        <v>2489</v>
      </c>
      <c r="H179" s="20">
        <v>9610</v>
      </c>
      <c r="I179" s="20">
        <v>10984</v>
      </c>
      <c r="J179" s="20">
        <v>11258</v>
      </c>
      <c r="K179" s="20">
        <v>4268</v>
      </c>
      <c r="L179" s="44">
        <v>4268</v>
      </c>
      <c r="M179" s="20">
        <v>5080</v>
      </c>
      <c r="N179" s="20">
        <v>6617</v>
      </c>
      <c r="O179" s="20">
        <v>6072</v>
      </c>
      <c r="P179" s="20">
        <v>14718</v>
      </c>
      <c r="Q179" s="44">
        <v>14718</v>
      </c>
      <c r="R179" s="20">
        <v>13700</v>
      </c>
      <c r="S179" s="90">
        <v>15960</v>
      </c>
      <c r="T179" s="90">
        <v>20264</v>
      </c>
      <c r="U179" s="90">
        <v>21190</v>
      </c>
      <c r="V179" s="44">
        <v>21190</v>
      </c>
      <c r="W179" s="90">
        <v>19105</v>
      </c>
      <c r="X179" s="90">
        <v>21106</v>
      </c>
      <c r="Y179" s="90">
        <v>19672</v>
      </c>
      <c r="Z179" s="90">
        <v>17083</v>
      </c>
      <c r="AA179" s="44">
        <f t="shared" si="24"/>
        <v>17083</v>
      </c>
      <c r="AB179" s="90">
        <v>20703</v>
      </c>
      <c r="AC179" s="90">
        <v>24357</v>
      </c>
      <c r="AD179" s="90">
        <v>25317</v>
      </c>
      <c r="AE179" s="90">
        <v>25586</v>
      </c>
      <c r="AF179" s="44">
        <f t="shared" si="20"/>
        <v>25586</v>
      </c>
      <c r="AG179" s="44">
        <v>27864</v>
      </c>
      <c r="AH179" s="44">
        <v>26724</v>
      </c>
    </row>
    <row r="180" spans="1:34" outlineLevel="2" x14ac:dyDescent="0.3">
      <c r="B180" s="10" t="s">
        <v>137</v>
      </c>
      <c r="C180" s="20">
        <v>2219</v>
      </c>
      <c r="D180" s="20">
        <v>2042</v>
      </c>
      <c r="E180" s="20">
        <v>2352</v>
      </c>
      <c r="F180" s="20">
        <v>2365</v>
      </c>
      <c r="G180" s="44">
        <v>2365</v>
      </c>
      <c r="H180" s="20">
        <v>4711</v>
      </c>
      <c r="I180" s="20">
        <v>5259</v>
      </c>
      <c r="J180" s="20">
        <v>6022</v>
      </c>
      <c r="K180" s="20">
        <v>4793</v>
      </c>
      <c r="L180" s="44">
        <v>4793</v>
      </c>
      <c r="M180" s="20">
        <v>4707</v>
      </c>
      <c r="N180" s="20">
        <v>5290</v>
      </c>
      <c r="O180" s="20">
        <v>5576</v>
      </c>
      <c r="P180" s="20">
        <v>5999</v>
      </c>
      <c r="Q180" s="44">
        <v>5999</v>
      </c>
      <c r="R180" s="20">
        <v>6595</v>
      </c>
      <c r="S180" s="90">
        <v>6965</v>
      </c>
      <c r="T180" s="90">
        <v>7108</v>
      </c>
      <c r="U180" s="90">
        <v>7650</v>
      </c>
      <c r="V180" s="44">
        <v>7650</v>
      </c>
      <c r="W180" s="90">
        <v>8439</v>
      </c>
      <c r="X180" s="90">
        <v>9223</v>
      </c>
      <c r="Y180" s="90">
        <v>8915</v>
      </c>
      <c r="Z180" s="90">
        <v>9563</v>
      </c>
      <c r="AA180" s="44">
        <f t="shared" si="24"/>
        <v>9563</v>
      </c>
      <c r="AB180" s="90">
        <v>11148</v>
      </c>
      <c r="AC180" s="90">
        <v>10417</v>
      </c>
      <c r="AD180" s="90">
        <v>10952</v>
      </c>
      <c r="AE180" s="90">
        <v>10832</v>
      </c>
      <c r="AF180" s="44">
        <f t="shared" si="20"/>
        <v>10832</v>
      </c>
      <c r="AG180" s="44">
        <v>10599</v>
      </c>
      <c r="AH180" s="44">
        <v>11423</v>
      </c>
    </row>
    <row r="181" spans="1:34" outlineLevel="2" x14ac:dyDescent="0.3">
      <c r="B181" s="10" t="s">
        <v>158</v>
      </c>
      <c r="C181" s="20"/>
      <c r="D181" s="20"/>
      <c r="E181" s="20"/>
      <c r="F181" s="20"/>
      <c r="G181" s="44"/>
      <c r="H181" s="20"/>
      <c r="I181" s="20"/>
      <c r="J181" s="20"/>
      <c r="K181" s="20"/>
      <c r="L181" s="44"/>
      <c r="M181" s="20"/>
      <c r="N181" s="20"/>
      <c r="O181" s="20"/>
      <c r="P181" s="20"/>
      <c r="Q181" s="44"/>
      <c r="R181" s="20"/>
      <c r="S181" s="90"/>
      <c r="T181" s="90"/>
      <c r="U181" s="90"/>
      <c r="V181" s="44"/>
      <c r="W181" s="90"/>
      <c r="X181" s="90"/>
      <c r="Y181" s="90"/>
      <c r="Z181" s="90"/>
      <c r="AA181" s="44"/>
      <c r="AB181" s="90"/>
      <c r="AC181" s="90">
        <v>278</v>
      </c>
      <c r="AD181" s="90">
        <v>703</v>
      </c>
      <c r="AE181" s="90">
        <v>200</v>
      </c>
      <c r="AF181" s="44">
        <f t="shared" si="20"/>
        <v>200</v>
      </c>
      <c r="AG181" s="44">
        <v>668</v>
      </c>
      <c r="AH181" s="44">
        <v>147</v>
      </c>
    </row>
    <row r="182" spans="1:34" outlineLevel="2" x14ac:dyDescent="0.3">
      <c r="B182" s="10" t="s">
        <v>164</v>
      </c>
      <c r="C182" s="20"/>
      <c r="D182" s="20"/>
      <c r="E182" s="20"/>
      <c r="F182" s="20"/>
      <c r="G182" s="44"/>
      <c r="H182" s="20"/>
      <c r="I182" s="20"/>
      <c r="J182" s="20"/>
      <c r="K182" s="20"/>
      <c r="L182" s="44"/>
      <c r="M182" s="20"/>
      <c r="N182" s="20"/>
      <c r="O182" s="20"/>
      <c r="P182" s="20"/>
      <c r="Q182" s="44"/>
      <c r="R182" s="20"/>
      <c r="S182" s="90"/>
      <c r="T182" s="90"/>
      <c r="U182" s="90"/>
      <c r="V182" s="44"/>
      <c r="W182" s="90"/>
      <c r="X182" s="90"/>
      <c r="Y182" s="90"/>
      <c r="Z182" s="90"/>
      <c r="AA182" s="44"/>
      <c r="AB182" s="90"/>
      <c r="AC182" s="90"/>
      <c r="AD182" s="90"/>
      <c r="AE182" s="90">
        <v>43504</v>
      </c>
      <c r="AF182" s="44">
        <f t="shared" si="20"/>
        <v>43504</v>
      </c>
      <c r="AG182" s="44">
        <v>46307</v>
      </c>
      <c r="AH182" s="44">
        <v>0</v>
      </c>
    </row>
    <row r="183" spans="1:34" s="26" customFormat="1" outlineLevel="1" x14ac:dyDescent="0.3">
      <c r="A183" s="28"/>
      <c r="B183" s="26" t="s">
        <v>138</v>
      </c>
      <c r="C183" s="27">
        <v>77271</v>
      </c>
      <c r="D183" s="27">
        <v>82401</v>
      </c>
      <c r="E183" s="27">
        <v>65279</v>
      </c>
      <c r="F183" s="27">
        <v>133310</v>
      </c>
      <c r="G183" s="45">
        <v>133310</v>
      </c>
      <c r="H183" s="27">
        <v>168566</v>
      </c>
      <c r="I183" s="27">
        <v>271330</v>
      </c>
      <c r="J183" s="27">
        <v>305343</v>
      </c>
      <c r="K183" s="27">
        <v>263773</v>
      </c>
      <c r="L183" s="45">
        <v>263773</v>
      </c>
      <c r="M183" s="27">
        <v>275000</v>
      </c>
      <c r="N183" s="27">
        <v>277261</v>
      </c>
      <c r="O183" s="27">
        <v>396962</v>
      </c>
      <c r="P183" s="27">
        <v>701883</v>
      </c>
      <c r="Q183" s="45">
        <v>701883</v>
      </c>
      <c r="R183" s="27">
        <v>558532</v>
      </c>
      <c r="S183" s="91">
        <f>SUM(S172:S180)</f>
        <v>575633</v>
      </c>
      <c r="T183" s="91">
        <v>670472</v>
      </c>
      <c r="U183" s="91">
        <v>922184</v>
      </c>
      <c r="V183" s="45">
        <v>922184</v>
      </c>
      <c r="W183" s="91">
        <v>868675</v>
      </c>
      <c r="X183" s="91">
        <v>1141260</v>
      </c>
      <c r="Y183" s="91">
        <v>1268955</v>
      </c>
      <c r="Z183" s="91">
        <v>1274506</v>
      </c>
      <c r="AA183" s="45">
        <f t="shared" si="24"/>
        <v>1274506</v>
      </c>
      <c r="AB183" s="91">
        <v>1183573</v>
      </c>
      <c r="AC183" s="91">
        <f>SUM(AC172:AC181)</f>
        <v>1327347</v>
      </c>
      <c r="AD183" s="91">
        <f>SUM(AD172:AD181)</f>
        <v>1372984</v>
      </c>
      <c r="AE183" s="91">
        <f>SUM(AE172:AE182)</f>
        <v>1492841</v>
      </c>
      <c r="AF183" s="45">
        <f>AE183</f>
        <v>1492841</v>
      </c>
      <c r="AG183" s="45">
        <f>SUM(AG172:AG182)</f>
        <v>1456925</v>
      </c>
      <c r="AH183" s="45">
        <f>SUM(AH172:AH182)</f>
        <v>1396070</v>
      </c>
    </row>
    <row r="184" spans="1:34" outlineLevel="1" x14ac:dyDescent="0.3">
      <c r="G184" s="43"/>
      <c r="L184" s="43"/>
      <c r="Q184" s="43"/>
      <c r="T184" s="81"/>
      <c r="U184" s="81"/>
      <c r="V184" s="43"/>
      <c r="W184" s="81"/>
      <c r="X184" s="81"/>
      <c r="Y184" s="81"/>
      <c r="Z184" s="81"/>
      <c r="AA184" s="43"/>
      <c r="AB184" s="81"/>
      <c r="AC184" s="81"/>
      <c r="AD184" s="81"/>
      <c r="AE184" s="81"/>
      <c r="AF184" s="44"/>
      <c r="AG184" s="44"/>
      <c r="AH184" s="44"/>
    </row>
    <row r="185" spans="1:34" outlineLevel="1" x14ac:dyDescent="0.3">
      <c r="B185" s="26" t="s">
        <v>139</v>
      </c>
      <c r="G185" s="43"/>
      <c r="L185" s="43"/>
      <c r="Q185" s="43"/>
      <c r="T185" s="81"/>
      <c r="U185" s="81"/>
      <c r="V185" s="43"/>
      <c r="W185" s="81"/>
      <c r="X185" s="81"/>
      <c r="Y185" s="81"/>
      <c r="Z185" s="81"/>
      <c r="AA185" s="43"/>
      <c r="AB185" s="81"/>
      <c r="AC185" s="81"/>
      <c r="AD185" s="81"/>
      <c r="AE185" s="81"/>
      <c r="AF185" s="44"/>
      <c r="AG185" s="44"/>
      <c r="AH185" s="44"/>
    </row>
    <row r="186" spans="1:34" outlineLevel="2" x14ac:dyDescent="0.3">
      <c r="B186" s="10" t="s">
        <v>140</v>
      </c>
      <c r="C186" s="20">
        <v>281602</v>
      </c>
      <c r="D186" s="20">
        <v>281602</v>
      </c>
      <c r="E186" s="20">
        <v>281602</v>
      </c>
      <c r="F186" s="20">
        <v>269172</v>
      </c>
      <c r="G186" s="44">
        <v>269172</v>
      </c>
      <c r="H186" s="20">
        <v>269172</v>
      </c>
      <c r="I186" s="20">
        <v>269172</v>
      </c>
      <c r="J186" s="20">
        <v>269172</v>
      </c>
      <c r="K186" s="20">
        <v>269172</v>
      </c>
      <c r="L186" s="44">
        <v>269172</v>
      </c>
      <c r="M186" s="20">
        <v>269172</v>
      </c>
      <c r="N186" s="20">
        <v>269172</v>
      </c>
      <c r="O186" s="20">
        <v>269172</v>
      </c>
      <c r="P186" s="20">
        <v>269172</v>
      </c>
      <c r="Q186" s="44">
        <v>269172</v>
      </c>
      <c r="R186" s="20">
        <v>269172</v>
      </c>
      <c r="S186" s="90">
        <v>269172</v>
      </c>
      <c r="T186" s="90">
        <v>269172</v>
      </c>
      <c r="U186" s="90">
        <v>269172</v>
      </c>
      <c r="V186" s="44">
        <v>269172</v>
      </c>
      <c r="W186" s="90">
        <v>269172</v>
      </c>
      <c r="X186" s="90">
        <v>269172</v>
      </c>
      <c r="Y186" s="90">
        <v>269172</v>
      </c>
      <c r="Z186" s="90">
        <v>269172</v>
      </c>
      <c r="AA186" s="44">
        <f>Z186</f>
        <v>269172</v>
      </c>
      <c r="AB186" s="90">
        <v>269172</v>
      </c>
      <c r="AC186" s="90">
        <v>269172</v>
      </c>
      <c r="AD186" s="90">
        <v>269172</v>
      </c>
      <c r="AE186" s="90">
        <v>269172</v>
      </c>
      <c r="AF186" s="44">
        <f t="shared" si="20"/>
        <v>269172</v>
      </c>
      <c r="AG186" s="44">
        <v>269172</v>
      </c>
      <c r="AH186" s="44">
        <v>269172</v>
      </c>
    </row>
    <row r="187" spans="1:34" outlineLevel="2" x14ac:dyDescent="0.3">
      <c r="B187" s="10" t="s">
        <v>141</v>
      </c>
      <c r="C187" s="20">
        <v>259</v>
      </c>
      <c r="D187" s="20">
        <v>259</v>
      </c>
      <c r="E187" s="20">
        <v>259</v>
      </c>
      <c r="F187" s="20">
        <v>259</v>
      </c>
      <c r="G187" s="78">
        <v>259</v>
      </c>
      <c r="H187" s="20">
        <v>259</v>
      </c>
      <c r="I187" s="20">
        <v>259</v>
      </c>
      <c r="J187" s="20">
        <v>259</v>
      </c>
      <c r="K187" s="20">
        <v>259</v>
      </c>
      <c r="L187" s="78">
        <v>259</v>
      </c>
      <c r="M187" s="20">
        <v>259</v>
      </c>
      <c r="N187" s="20">
        <v>259</v>
      </c>
      <c r="O187" s="72">
        <v>259</v>
      </c>
      <c r="P187" s="72">
        <v>259</v>
      </c>
      <c r="Q187" s="78">
        <v>259</v>
      </c>
      <c r="R187" s="20">
        <v>259</v>
      </c>
      <c r="S187" s="90">
        <v>259</v>
      </c>
      <c r="T187" s="90">
        <v>259</v>
      </c>
      <c r="U187" s="90">
        <v>259</v>
      </c>
      <c r="V187" s="78">
        <v>259</v>
      </c>
      <c r="W187" s="90">
        <v>259</v>
      </c>
      <c r="X187" s="90">
        <v>259</v>
      </c>
      <c r="Y187" s="90">
        <v>259</v>
      </c>
      <c r="Z187" s="90">
        <v>259</v>
      </c>
      <c r="AA187" s="44">
        <f t="shared" ref="AA187:AA188" si="25">Z187</f>
        <v>259</v>
      </c>
      <c r="AB187" s="90">
        <v>259</v>
      </c>
      <c r="AC187" s="90">
        <v>259</v>
      </c>
      <c r="AD187" s="90">
        <v>259</v>
      </c>
      <c r="AE187" s="90">
        <v>259</v>
      </c>
      <c r="AF187" s="44">
        <f t="shared" si="20"/>
        <v>259</v>
      </c>
      <c r="AG187" s="44">
        <v>259</v>
      </c>
      <c r="AH187" s="44">
        <v>56849</v>
      </c>
    </row>
    <row r="188" spans="1:34" outlineLevel="2" x14ac:dyDescent="0.3">
      <c r="B188" s="10" t="s">
        <v>142</v>
      </c>
      <c r="C188" s="20">
        <v>0</v>
      </c>
      <c r="D188" s="20">
        <v>0</v>
      </c>
      <c r="E188" s="20">
        <v>0</v>
      </c>
      <c r="F188" s="20">
        <v>25697</v>
      </c>
      <c r="G188" s="78">
        <v>25697</v>
      </c>
      <c r="H188" s="20">
        <v>25697</v>
      </c>
      <c r="I188" s="20">
        <v>18820</v>
      </c>
      <c r="J188" s="20">
        <v>15319</v>
      </c>
      <c r="K188" s="20">
        <v>74978</v>
      </c>
      <c r="L188" s="78">
        <v>74978</v>
      </c>
      <c r="M188" s="20">
        <v>80213</v>
      </c>
      <c r="N188" s="20">
        <v>80903</v>
      </c>
      <c r="O188" s="72">
        <v>106538</v>
      </c>
      <c r="P188" s="72">
        <v>98354</v>
      </c>
      <c r="Q188" s="78">
        <v>98354</v>
      </c>
      <c r="R188" s="20">
        <v>109558</v>
      </c>
      <c r="S188" s="90">
        <v>108039</v>
      </c>
      <c r="T188" s="90">
        <v>131296</v>
      </c>
      <c r="U188" s="90">
        <v>143058</v>
      </c>
      <c r="V188" s="78">
        <v>143058</v>
      </c>
      <c r="W188" s="90">
        <v>143058</v>
      </c>
      <c r="X188" s="90">
        <v>126507</v>
      </c>
      <c r="Y188" s="90">
        <v>126507</v>
      </c>
      <c r="Z188" s="90">
        <v>150818</v>
      </c>
      <c r="AA188" s="44">
        <f t="shared" si="25"/>
        <v>150818</v>
      </c>
      <c r="AB188" s="90">
        <v>150818</v>
      </c>
      <c r="AC188" s="90">
        <v>150118</v>
      </c>
      <c r="AD188" s="90">
        <v>150118</v>
      </c>
      <c r="AE188" s="90">
        <v>171231</v>
      </c>
      <c r="AF188" s="44">
        <f t="shared" si="20"/>
        <v>171231</v>
      </c>
      <c r="AG188" s="44">
        <v>168041</v>
      </c>
      <c r="AH188" s="44">
        <v>164927</v>
      </c>
    </row>
    <row r="189" spans="1:34" outlineLevel="2" x14ac:dyDescent="0.3">
      <c r="B189" s="10" t="s">
        <v>153</v>
      </c>
      <c r="C189" s="20">
        <v>-9157</v>
      </c>
      <c r="D189" s="20">
        <v>-525</v>
      </c>
      <c r="E189" s="20">
        <v>19861</v>
      </c>
      <c r="F189" s="20">
        <v>0</v>
      </c>
      <c r="G189" s="44">
        <v>0</v>
      </c>
      <c r="H189" s="20">
        <v>20713</v>
      </c>
      <c r="I189" s="20">
        <v>40151</v>
      </c>
      <c r="J189" s="20">
        <v>49932</v>
      </c>
      <c r="K189" s="20">
        <v>0</v>
      </c>
      <c r="L189" s="44">
        <v>0</v>
      </c>
      <c r="M189" s="20">
        <v>0</v>
      </c>
      <c r="N189" s="20">
        <v>0</v>
      </c>
      <c r="O189" s="20"/>
      <c r="P189" s="20"/>
      <c r="Q189" s="44">
        <v>0</v>
      </c>
      <c r="R189" s="20">
        <v>0</v>
      </c>
      <c r="S189" s="90" t="s">
        <v>21</v>
      </c>
      <c r="T189" s="90">
        <v>0</v>
      </c>
      <c r="U189" s="90"/>
      <c r="V189" s="44"/>
      <c r="W189" s="90">
        <v>-3874</v>
      </c>
      <c r="X189" s="90">
        <v>27184</v>
      </c>
      <c r="Y189" s="90">
        <v>45284</v>
      </c>
      <c r="Z189" s="90"/>
      <c r="AA189" s="44"/>
      <c r="AB189" s="90">
        <v>5005</v>
      </c>
      <c r="AC189" s="90">
        <v>39693</v>
      </c>
      <c r="AD189" s="90">
        <v>44637</v>
      </c>
      <c r="AE189" s="90">
        <v>0</v>
      </c>
      <c r="AF189" s="44">
        <f t="shared" si="20"/>
        <v>0</v>
      </c>
      <c r="AG189" s="44">
        <v>3484</v>
      </c>
      <c r="AH189" s="44">
        <v>-35227</v>
      </c>
    </row>
    <row r="190" spans="1:34" outlineLevel="2" x14ac:dyDescent="0.3">
      <c r="B190" s="10"/>
      <c r="C190" s="20"/>
      <c r="D190" s="20"/>
      <c r="E190" s="20"/>
      <c r="F190" s="20"/>
      <c r="G190" s="44"/>
      <c r="H190" s="20"/>
      <c r="I190" s="20"/>
      <c r="J190" s="20"/>
      <c r="K190" s="20"/>
      <c r="L190" s="44"/>
      <c r="M190" s="20"/>
      <c r="N190" s="20"/>
      <c r="O190" s="20"/>
      <c r="P190" s="20"/>
      <c r="Q190" s="44"/>
      <c r="R190" s="20"/>
      <c r="S190" s="90"/>
      <c r="V190" s="44"/>
      <c r="AA190" s="44"/>
      <c r="AF190" s="44"/>
      <c r="AG190" s="44"/>
      <c r="AH190" s="44"/>
    </row>
    <row r="191" spans="1:34" outlineLevel="2" x14ac:dyDescent="0.3">
      <c r="B191" s="10" t="s">
        <v>143</v>
      </c>
      <c r="C191" s="20">
        <v>272704</v>
      </c>
      <c r="D191" s="20">
        <v>281336</v>
      </c>
      <c r="E191" s="20">
        <v>301722</v>
      </c>
      <c r="F191" s="20">
        <v>295128</v>
      </c>
      <c r="G191" s="44">
        <v>295128</v>
      </c>
      <c r="H191" s="20">
        <v>315841</v>
      </c>
      <c r="I191" s="20">
        <v>328402</v>
      </c>
      <c r="J191" s="20">
        <v>334682</v>
      </c>
      <c r="K191" s="20">
        <v>344409</v>
      </c>
      <c r="L191" s="44">
        <v>344409</v>
      </c>
      <c r="M191" s="20">
        <v>349644</v>
      </c>
      <c r="N191" s="20">
        <v>350334</v>
      </c>
      <c r="O191" s="20">
        <v>375969</v>
      </c>
      <c r="P191" s="20">
        <v>367785</v>
      </c>
      <c r="Q191" s="44">
        <v>367785</v>
      </c>
      <c r="R191" s="20">
        <v>378989</v>
      </c>
      <c r="S191" s="90">
        <v>377470</v>
      </c>
      <c r="T191" s="90">
        <v>400727</v>
      </c>
      <c r="U191" s="90">
        <v>412489</v>
      </c>
      <c r="V191" s="44">
        <v>412489</v>
      </c>
      <c r="W191" s="90">
        <v>408615</v>
      </c>
      <c r="X191" s="90">
        <v>423122</v>
      </c>
      <c r="Y191" s="90">
        <v>441222</v>
      </c>
      <c r="Z191" s="90">
        <v>420249</v>
      </c>
      <c r="AA191" s="44">
        <f>Z191</f>
        <v>420249</v>
      </c>
      <c r="AB191" s="90">
        <v>425254</v>
      </c>
      <c r="AC191" s="90">
        <v>459242</v>
      </c>
      <c r="AD191" s="90">
        <f>SUM(AD186:AD189)</f>
        <v>464186</v>
      </c>
      <c r="AE191" s="90">
        <f>SUM(AE186:AE189)</f>
        <v>440662</v>
      </c>
      <c r="AF191" s="44">
        <f t="shared" si="20"/>
        <v>440662</v>
      </c>
      <c r="AG191" s="44">
        <v>440956</v>
      </c>
      <c r="AH191" s="44">
        <v>455721</v>
      </c>
    </row>
    <row r="192" spans="1:34" outlineLevel="2" x14ac:dyDescent="0.3">
      <c r="B192" s="10" t="s">
        <v>144</v>
      </c>
      <c r="C192" s="20">
        <v>50787</v>
      </c>
      <c r="D192" s="20">
        <v>58944</v>
      </c>
      <c r="E192" s="20">
        <v>64400</v>
      </c>
      <c r="F192" s="20">
        <v>77187</v>
      </c>
      <c r="G192" s="44">
        <v>77187</v>
      </c>
      <c r="H192" s="20">
        <v>93793</v>
      </c>
      <c r="I192" s="20">
        <v>113360</v>
      </c>
      <c r="J192" s="20">
        <v>130416</v>
      </c>
      <c r="K192" s="20">
        <v>142873</v>
      </c>
      <c r="L192" s="44">
        <v>142873</v>
      </c>
      <c r="M192" s="20">
        <v>149679</v>
      </c>
      <c r="N192" s="20">
        <v>159557</v>
      </c>
      <c r="O192" s="20">
        <v>166459</v>
      </c>
      <c r="P192" s="20">
        <v>169911</v>
      </c>
      <c r="Q192" s="44">
        <v>169911</v>
      </c>
      <c r="R192" s="20">
        <v>163281</v>
      </c>
      <c r="S192" s="90">
        <v>157313</v>
      </c>
      <c r="T192" s="90">
        <v>155085</v>
      </c>
      <c r="U192" s="90">
        <v>159001</v>
      </c>
      <c r="V192" s="44">
        <v>159001</v>
      </c>
      <c r="W192" s="90">
        <v>155931</v>
      </c>
      <c r="X192" s="90">
        <v>155639</v>
      </c>
      <c r="Y192" s="90">
        <v>141652</v>
      </c>
      <c r="Z192" s="90">
        <v>144863</v>
      </c>
      <c r="AA192" s="44">
        <f t="shared" ref="AA192:AA196" si="26">Z192</f>
        <v>144863</v>
      </c>
      <c r="AB192" s="90">
        <v>143815</v>
      </c>
      <c r="AC192" s="90">
        <v>145410</v>
      </c>
      <c r="AD192" s="90">
        <v>146941</v>
      </c>
      <c r="AE192" s="90">
        <v>111952</v>
      </c>
      <c r="AF192" s="44">
        <f t="shared" si="20"/>
        <v>111952</v>
      </c>
      <c r="AG192" s="44">
        <v>115320</v>
      </c>
      <c r="AH192" s="44">
        <v>154362</v>
      </c>
    </row>
    <row r="193" spans="1:34" outlineLevel="2" x14ac:dyDescent="0.3">
      <c r="B193" s="10"/>
      <c r="C193" s="20"/>
      <c r="D193" s="20"/>
      <c r="E193" s="20"/>
      <c r="F193" s="20"/>
      <c r="G193" s="44"/>
      <c r="H193" s="20"/>
      <c r="I193" s="20"/>
      <c r="J193" s="20"/>
      <c r="K193" s="20"/>
      <c r="L193" s="44"/>
      <c r="M193" s="20"/>
      <c r="N193" s="20"/>
      <c r="O193" s="20"/>
      <c r="P193" s="20"/>
      <c r="Q193" s="44"/>
      <c r="R193" s="20"/>
      <c r="S193" s="90"/>
      <c r="T193" s="90"/>
      <c r="U193" s="90"/>
      <c r="V193" s="44"/>
      <c r="W193" s="90"/>
      <c r="X193" s="90"/>
      <c r="Y193" s="90"/>
      <c r="Z193" s="90"/>
      <c r="AA193" s="44"/>
      <c r="AB193" s="90"/>
      <c r="AC193" s="90"/>
      <c r="AD193" s="90"/>
      <c r="AE193" s="90"/>
      <c r="AF193" s="44">
        <f t="shared" si="20"/>
        <v>0</v>
      </c>
      <c r="AG193" s="44"/>
      <c r="AH193" s="44"/>
    </row>
    <row r="194" spans="1:34" s="26" customFormat="1" outlineLevel="1" x14ac:dyDescent="0.3">
      <c r="A194" s="28"/>
      <c r="B194" s="26" t="s">
        <v>145</v>
      </c>
      <c r="C194" s="27">
        <v>323491</v>
      </c>
      <c r="D194" s="27">
        <v>340280</v>
      </c>
      <c r="E194" s="27">
        <v>366122</v>
      </c>
      <c r="F194" s="27">
        <v>372315</v>
      </c>
      <c r="G194" s="45">
        <v>372315</v>
      </c>
      <c r="H194" s="27">
        <v>409634</v>
      </c>
      <c r="I194" s="27">
        <v>441762</v>
      </c>
      <c r="J194" s="27">
        <v>465098</v>
      </c>
      <c r="K194" s="27">
        <v>487282</v>
      </c>
      <c r="L194" s="45">
        <v>487282</v>
      </c>
      <c r="M194" s="27">
        <v>499323</v>
      </c>
      <c r="N194" s="27">
        <v>509891</v>
      </c>
      <c r="O194" s="27">
        <v>542428</v>
      </c>
      <c r="P194" s="27">
        <v>537696</v>
      </c>
      <c r="Q194" s="45">
        <v>537696</v>
      </c>
      <c r="R194" s="27">
        <v>542270</v>
      </c>
      <c r="S194" s="91">
        <f>S192+S191</f>
        <v>534783</v>
      </c>
      <c r="T194" s="91">
        <f>T192+T191</f>
        <v>555812</v>
      </c>
      <c r="U194" s="91">
        <v>571490</v>
      </c>
      <c r="V194" s="45">
        <v>571490</v>
      </c>
      <c r="W194" s="27">
        <v>564546</v>
      </c>
      <c r="X194" s="91">
        <v>578761</v>
      </c>
      <c r="Y194" s="91">
        <v>582874</v>
      </c>
      <c r="Z194" s="91">
        <v>565112</v>
      </c>
      <c r="AA194" s="45">
        <f t="shared" si="26"/>
        <v>565112</v>
      </c>
      <c r="AB194" s="91">
        <v>569069</v>
      </c>
      <c r="AC194" s="91">
        <v>604652</v>
      </c>
      <c r="AD194" s="91">
        <v>611127</v>
      </c>
      <c r="AE194" s="172">
        <f>SUM(AE191:AE192)</f>
        <v>552614</v>
      </c>
      <c r="AF194" s="45">
        <f t="shared" si="20"/>
        <v>552614</v>
      </c>
      <c r="AG194" s="45">
        <f>SUM(AG191:AG192)</f>
        <v>556276</v>
      </c>
      <c r="AH194" s="45">
        <f>SUM(AH191:AH192)</f>
        <v>610083</v>
      </c>
    </row>
    <row r="195" spans="1:34" outlineLevel="1" x14ac:dyDescent="0.3">
      <c r="G195" s="43"/>
      <c r="L195" s="43"/>
      <c r="Q195" s="43"/>
      <c r="T195" s="81"/>
      <c r="U195" s="81"/>
      <c r="V195" s="43"/>
      <c r="X195" s="81"/>
      <c r="Y195" s="81"/>
      <c r="Z195" s="81"/>
      <c r="AA195" s="44"/>
      <c r="AB195" s="81"/>
      <c r="AC195" s="81"/>
      <c r="AD195" s="81"/>
      <c r="AE195" s="173"/>
      <c r="AF195" s="44"/>
      <c r="AG195" s="44"/>
      <c r="AH195" s="44"/>
    </row>
    <row r="196" spans="1:34" s="21" customFormat="1" outlineLevel="1" x14ac:dyDescent="0.3">
      <c r="A196" s="59"/>
      <c r="B196" s="21" t="s">
        <v>146</v>
      </c>
      <c r="C196" s="125">
        <v>625473</v>
      </c>
      <c r="D196" s="125">
        <v>650720</v>
      </c>
      <c r="E196" s="125">
        <v>701549</v>
      </c>
      <c r="F196" s="125">
        <v>825317</v>
      </c>
      <c r="G196" s="47">
        <v>825317</v>
      </c>
      <c r="H196" s="125">
        <v>976875</v>
      </c>
      <c r="I196" s="125">
        <v>1123694</v>
      </c>
      <c r="J196" s="125">
        <v>1362066</v>
      </c>
      <c r="K196" s="125">
        <v>1311921</v>
      </c>
      <c r="L196" s="47">
        <v>1311921</v>
      </c>
      <c r="M196" s="125">
        <v>1330035</v>
      </c>
      <c r="N196" s="125">
        <v>1538624</v>
      </c>
      <c r="O196" s="125">
        <v>1622552</v>
      </c>
      <c r="P196" s="125">
        <v>1686545</v>
      </c>
      <c r="Q196" s="47">
        <v>1686545</v>
      </c>
      <c r="R196" s="125">
        <v>1706176</v>
      </c>
      <c r="S196" s="134">
        <f>S194+S183+S169</f>
        <v>1820265</v>
      </c>
      <c r="T196" s="134">
        <f t="shared" ref="T196" si="27">T194+T183+T169</f>
        <v>1942350</v>
      </c>
      <c r="U196" s="134">
        <v>2111294</v>
      </c>
      <c r="V196" s="47">
        <v>2111294</v>
      </c>
      <c r="W196" s="125">
        <v>2090701</v>
      </c>
      <c r="X196" s="134">
        <v>2348049</v>
      </c>
      <c r="Y196" s="134">
        <v>2464695</v>
      </c>
      <c r="Z196" s="134">
        <v>2569705</v>
      </c>
      <c r="AA196" s="174">
        <f t="shared" si="26"/>
        <v>2569705</v>
      </c>
      <c r="AB196" s="134">
        <v>2616703</v>
      </c>
      <c r="AC196" s="134">
        <v>2877289</v>
      </c>
      <c r="AD196" s="134">
        <f>SUM(AD194+AD183+AD169)</f>
        <v>2965502</v>
      </c>
      <c r="AE196" s="174">
        <f>SUM(AE194+AE183+AE169)</f>
        <v>3019668</v>
      </c>
      <c r="AF196" s="174">
        <f t="shared" si="20"/>
        <v>3019668</v>
      </c>
      <c r="AG196" s="174">
        <f>SUM(AG194+AG183+AG169)</f>
        <v>3055776</v>
      </c>
      <c r="AH196" s="174">
        <f>SUM(AH194,AH183,AH169)</f>
        <v>3216605</v>
      </c>
    </row>
    <row r="197" spans="1:34" s="21" customFormat="1" outlineLevel="1" x14ac:dyDescent="0.3">
      <c r="A197" s="59"/>
      <c r="B197" s="126"/>
      <c r="C197" s="127"/>
      <c r="D197" s="127"/>
      <c r="E197" s="127"/>
      <c r="F197" s="127"/>
      <c r="G197" s="128"/>
      <c r="H197" s="127"/>
      <c r="I197" s="127"/>
      <c r="J197" s="127"/>
      <c r="K197" s="127"/>
      <c r="L197" s="128"/>
      <c r="M197" s="127"/>
      <c r="N197" s="127"/>
      <c r="O197" s="127"/>
      <c r="P197" s="127"/>
      <c r="Q197" s="128"/>
      <c r="R197" s="127"/>
      <c r="S197" s="129"/>
      <c r="T197" s="129"/>
      <c r="U197" s="129"/>
      <c r="V197" s="128"/>
      <c r="W197" s="127"/>
      <c r="X197" s="129"/>
      <c r="Y197" s="129"/>
      <c r="Z197" s="129"/>
      <c r="AA197" s="128"/>
      <c r="AB197" s="129"/>
      <c r="AC197" s="129"/>
      <c r="AD197" s="129"/>
      <c r="AE197" s="175"/>
      <c r="AF197" s="128"/>
      <c r="AG197" s="128"/>
      <c r="AH197" s="128"/>
    </row>
  </sheetData>
  <dataConsolidate/>
  <printOptions horizontalCentered="1" verticalCentered="1"/>
  <pageMargins left="0.25" right="0.25" top="0.75" bottom="0.75" header="0.3" footer="0.3"/>
  <pageSetup paperSize="8" fitToHeight="0" orientation="portrait" r:id="rId1"/>
  <rowBreaks count="1" manualBreakCount="1">
    <brk id="97" max="21" man="1"/>
  </rowBreaks>
  <ignoredErrors>
    <ignoredError sqref="V14 V21:V27 V9:V10 V52:V53 AA55:AA56 AA15 AG151" formulaRange="1"/>
    <ignoredError sqref="AA31 AF151 AF169 AF194 AF153 AF196 AF31 AF18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Resultado</vt:lpstr>
      <vt:lpstr>Resultado!Area_de_impressao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Lavarini</dc:creator>
  <cp:keywords/>
  <dc:description/>
  <cp:lastModifiedBy>Daniela Guerra Silva Mattos</cp:lastModifiedBy>
  <cp:revision/>
  <cp:lastPrinted>2026-07-30T13:04:46Z</cp:lastPrinted>
  <dcterms:created xsi:type="dcterms:W3CDTF">2022-07-15T18:59:23Z</dcterms:created>
  <dcterms:modified xsi:type="dcterms:W3CDTF">2026-09-11T15:21:21Z</dcterms:modified>
  <cp:category/>
  <cp:contentStatus/>
</cp:coreProperties>
</file>